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LG\Desktop\Accounting\재무회계\홈페이지 공시\2020.06\"/>
    </mc:Choice>
  </mc:AlternateContent>
  <bookViews>
    <workbookView xWindow="-15" yWindow="285" windowWidth="14415" windowHeight="12060" tabRatio="626"/>
  </bookViews>
  <sheets>
    <sheet name="BS" sheetId="53" r:id="rId1"/>
    <sheet name="PL" sheetId="51" r:id="rId2"/>
  </sheets>
  <definedNames>
    <definedName name="__123Graph_AGNP" localSheetId="0" hidden="1">#REF!</definedName>
    <definedName name="__123Graph_AGNP" localSheetId="1" hidden="1">#REF!</definedName>
    <definedName name="__123Graph_AGNP" hidden="1">#REF!</definedName>
    <definedName name="__123Graph_Aｼｪｱ" localSheetId="0" hidden="1">#REF!</definedName>
    <definedName name="__123Graph_Aｼｪｱ" localSheetId="1" hidden="1">#REF!</definedName>
    <definedName name="__123Graph_Aｼｪｱ" hidden="1">#REF!</definedName>
    <definedName name="__123Graph_A国内売上" localSheetId="0" hidden="1">#REF!</definedName>
    <definedName name="__123Graph_A国内売上" localSheetId="1" hidden="1">#REF!</definedName>
    <definedName name="__123Graph_A国内売上" hidden="1">#REF!</definedName>
    <definedName name="__123Graph_A国内需要" localSheetId="0" hidden="1">#REF!</definedName>
    <definedName name="__123Graph_A国内需要" localSheetId="1" hidden="1">#REF!</definedName>
    <definedName name="__123Graph_A国内需要" hidden="1">#REF!</definedName>
    <definedName name="__123Graph_A登録1" localSheetId="0" hidden="1">#REF!</definedName>
    <definedName name="__123Graph_A登録1" localSheetId="1" hidden="1">#REF!</definedName>
    <definedName name="__123Graph_A登録1" hidden="1">#REF!</definedName>
    <definedName name="__123Graph_A登録2" localSheetId="0" hidden="1">#REF!</definedName>
    <definedName name="__123Graph_A登録2" localSheetId="1" hidden="1">#REF!</definedName>
    <definedName name="__123Graph_A登録2" hidden="1">#REF!</definedName>
    <definedName name="__123Graph_A流動" localSheetId="0" hidden="1">#REF!</definedName>
    <definedName name="__123Graph_A流動" localSheetId="1" hidden="1">#REF!</definedName>
    <definedName name="__123Graph_A流動" hidden="1">#REF!</definedName>
    <definedName name="__123Graph_A営業" localSheetId="0" hidden="1">#REF!</definedName>
    <definedName name="__123Graph_A営業" localSheetId="1" hidden="1">#REF!</definedName>
    <definedName name="__123Graph_A営業" hidden="1">#REF!</definedName>
    <definedName name="__123Graph_A営業利益率" localSheetId="0" hidden="1">#REF!</definedName>
    <definedName name="__123Graph_A営業利益率" localSheetId="1" hidden="1">#REF!</definedName>
    <definedName name="__123Graph_A営業利益率" hidden="1">#REF!</definedName>
    <definedName name="__123Graph_A原単位" localSheetId="0" hidden="1">#REF!</definedName>
    <definedName name="__123Graph_A原単位" localSheetId="1" hidden="1">#REF!</definedName>
    <definedName name="__123Graph_A原単位" hidden="1">#REF!</definedName>
    <definedName name="__123Graph_A自動車生産台数" localSheetId="0" hidden="1">#REF!</definedName>
    <definedName name="__123Graph_A自動車生産台数" localSheetId="1" hidden="1">#REF!</definedName>
    <definedName name="__123Graph_A自動車生産台数" hidden="1">#REF!</definedName>
    <definedName name="__123Graph_A調色件1" localSheetId="0" hidden="1">#REF!</definedName>
    <definedName name="__123Graph_A調色件1" localSheetId="1" hidden="1">#REF!</definedName>
    <definedName name="__123Graph_A調色件1" hidden="1">#REF!</definedName>
    <definedName name="__123Graph_A車種別生産台数" localSheetId="0" hidden="1">#REF!</definedName>
    <definedName name="__123Graph_A車種別生産台数" localSheetId="1" hidden="1">#REF!</definedName>
    <definedName name="__123Graph_A車種別生産台数" hidden="1">#REF!</definedName>
    <definedName name="__123Graph_BGNP" localSheetId="0" hidden="1">#REF!</definedName>
    <definedName name="__123Graph_BGNP" localSheetId="1" hidden="1">#REF!</definedName>
    <definedName name="__123Graph_BGNP" hidden="1">#REF!</definedName>
    <definedName name="__123Graph_Bｼｪｱ" localSheetId="0" hidden="1">#REF!</definedName>
    <definedName name="__123Graph_Bｼｪｱ" localSheetId="1" hidden="1">#REF!</definedName>
    <definedName name="__123Graph_Bｼｪｱ" hidden="1">#REF!</definedName>
    <definedName name="__123Graph_B国内売上" localSheetId="0" hidden="1">#REF!</definedName>
    <definedName name="__123Graph_B国内売上" localSheetId="1" hidden="1">#REF!</definedName>
    <definedName name="__123Graph_B国内売上" hidden="1">#REF!</definedName>
    <definedName name="__123Graph_B国内需要" localSheetId="0" hidden="1">#REF!</definedName>
    <definedName name="__123Graph_B国内需要" localSheetId="1" hidden="1">#REF!</definedName>
    <definedName name="__123Graph_B国内需要" hidden="1">#REF!</definedName>
    <definedName name="__123Graph_B登録1" localSheetId="0" hidden="1">#REF!</definedName>
    <definedName name="__123Graph_B登録1" localSheetId="1" hidden="1">#REF!</definedName>
    <definedName name="__123Graph_B登録1" hidden="1">#REF!</definedName>
    <definedName name="__123Graph_B登録2" localSheetId="0" hidden="1">#REF!</definedName>
    <definedName name="__123Graph_B登録2" localSheetId="1" hidden="1">#REF!</definedName>
    <definedName name="__123Graph_B登録2" hidden="1">#REF!</definedName>
    <definedName name="__123Graph_B流動" localSheetId="0" hidden="1">#REF!</definedName>
    <definedName name="__123Graph_B流動" localSheetId="1" hidden="1">#REF!</definedName>
    <definedName name="__123Graph_B流動" hidden="1">#REF!</definedName>
    <definedName name="__123Graph_B営業" localSheetId="0" hidden="1">#REF!</definedName>
    <definedName name="__123Graph_B営業" localSheetId="1" hidden="1">#REF!</definedName>
    <definedName name="__123Graph_B営業" hidden="1">#REF!</definedName>
    <definedName name="__123Graph_B原単位" localSheetId="0" hidden="1">#REF!</definedName>
    <definedName name="__123Graph_B原単位" localSheetId="1" hidden="1">#REF!</definedName>
    <definedName name="__123Graph_B原単位" hidden="1">#REF!</definedName>
    <definedName name="__123Graph_B自動車生産台数" localSheetId="0" hidden="1">#REF!</definedName>
    <definedName name="__123Graph_B自動車生産台数" localSheetId="1" hidden="1">#REF!</definedName>
    <definedName name="__123Graph_B自動車生産台数" hidden="1">#REF!</definedName>
    <definedName name="__123Graph_B調色件1" localSheetId="0" hidden="1">#REF!</definedName>
    <definedName name="__123Graph_B調色件1" localSheetId="1" hidden="1">#REF!</definedName>
    <definedName name="__123Graph_B調色件1" hidden="1">#REF!</definedName>
    <definedName name="__123Graph_B車種別生産台数" localSheetId="0" hidden="1">#REF!</definedName>
    <definedName name="__123Graph_B車種別生産台数" localSheetId="1" hidden="1">#REF!</definedName>
    <definedName name="__123Graph_B車種別生産台数" hidden="1">#REF!</definedName>
    <definedName name="__123Graph_B総利益" localSheetId="0" hidden="1">#REF!</definedName>
    <definedName name="__123Graph_B総利益" localSheetId="1" hidden="1">#REF!</definedName>
    <definedName name="__123Graph_B総利益" hidden="1">#REF!</definedName>
    <definedName name="__123Graph_B販管" localSheetId="0" hidden="1">#REF!</definedName>
    <definedName name="__123Graph_B販管" localSheetId="1" hidden="1">#REF!</definedName>
    <definedName name="__123Graph_B販管" hidden="1">#REF!</definedName>
    <definedName name="__123Graph_CGNP" localSheetId="0" hidden="1">#REF!</definedName>
    <definedName name="__123Graph_CGNP" localSheetId="1" hidden="1">#REF!</definedName>
    <definedName name="__123Graph_CGNP" hidden="1">#REF!</definedName>
    <definedName name="__123Graph_Cｼｪｱ" localSheetId="0" hidden="1">#REF!</definedName>
    <definedName name="__123Graph_Cｼｪｱ" localSheetId="1" hidden="1">#REF!</definedName>
    <definedName name="__123Graph_Cｼｪｱ" hidden="1">#REF!</definedName>
    <definedName name="__123Graph_C国内売上" localSheetId="0" hidden="1">#REF!</definedName>
    <definedName name="__123Graph_C国内売上" localSheetId="1" hidden="1">#REF!</definedName>
    <definedName name="__123Graph_C国内売上" hidden="1">#REF!</definedName>
    <definedName name="__123Graph_C国内需要" localSheetId="0" hidden="1">#REF!</definedName>
    <definedName name="__123Graph_C国内需要" localSheetId="1" hidden="1">#REF!</definedName>
    <definedName name="__123Graph_C国内需要" hidden="1">#REF!</definedName>
    <definedName name="__123Graph_C登録1" localSheetId="0" hidden="1">#REF!</definedName>
    <definedName name="__123Graph_C登録1" localSheetId="1" hidden="1">#REF!</definedName>
    <definedName name="__123Graph_C登録1" hidden="1">#REF!</definedName>
    <definedName name="__123Graph_C登録2" localSheetId="0" hidden="1">#REF!</definedName>
    <definedName name="__123Graph_C登録2" localSheetId="1" hidden="1">#REF!</definedName>
    <definedName name="__123Graph_C登録2" hidden="1">#REF!</definedName>
    <definedName name="__123Graph_C営業利益率" localSheetId="0" hidden="1">#REF!</definedName>
    <definedName name="__123Graph_C営業利益率" localSheetId="1" hidden="1">#REF!</definedName>
    <definedName name="__123Graph_C営業利益率" hidden="1">#REF!</definedName>
    <definedName name="__123Graph_C原単位" localSheetId="0" hidden="1">#REF!</definedName>
    <definedName name="__123Graph_C原単位" localSheetId="1" hidden="1">#REF!</definedName>
    <definedName name="__123Graph_C原単位" hidden="1">#REF!</definedName>
    <definedName name="__123Graph_C自動車生産台数" localSheetId="0" hidden="1">#REF!</definedName>
    <definedName name="__123Graph_C自動車生産台数" localSheetId="1" hidden="1">#REF!</definedName>
    <definedName name="__123Graph_C自動車生産台数" hidden="1">#REF!</definedName>
    <definedName name="__123Graph_C調色件1" localSheetId="0" hidden="1">#REF!</definedName>
    <definedName name="__123Graph_C調色件1" localSheetId="1" hidden="1">#REF!</definedName>
    <definedName name="__123Graph_C調色件1" hidden="1">#REF!</definedName>
    <definedName name="__123Graph_C車種別生産台数" localSheetId="0" hidden="1">#REF!</definedName>
    <definedName name="__123Graph_C車種別生産台数" localSheetId="1" hidden="1">#REF!</definedName>
    <definedName name="__123Graph_C車種別生産台数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NP" localSheetId="0" hidden="1">#REF!</definedName>
    <definedName name="__123Graph_DGNP" localSheetId="1" hidden="1">#REF!</definedName>
    <definedName name="__123Graph_DGNP" hidden="1">#REF!</definedName>
    <definedName name="__123Graph_Dｼｪｱ" localSheetId="0" hidden="1">#REF!</definedName>
    <definedName name="__123Graph_Dｼｪｱ" localSheetId="1" hidden="1">#REF!</definedName>
    <definedName name="__123Graph_Dｼｪｱ" hidden="1">#REF!</definedName>
    <definedName name="__123Graph_D国内売上" localSheetId="0" hidden="1">#REF!</definedName>
    <definedName name="__123Graph_D国内売上" localSheetId="1" hidden="1">#REF!</definedName>
    <definedName name="__123Graph_D国内売上" hidden="1">#REF!</definedName>
    <definedName name="__123Graph_D国内需要" localSheetId="0" hidden="1">#REF!</definedName>
    <definedName name="__123Graph_D国内需要" localSheetId="1" hidden="1">#REF!</definedName>
    <definedName name="__123Graph_D国内需要" hidden="1">#REF!</definedName>
    <definedName name="__123Graph_D登録1" localSheetId="0" hidden="1">#REF!</definedName>
    <definedName name="__123Graph_D登録1" localSheetId="1" hidden="1">#REF!</definedName>
    <definedName name="__123Graph_D登録1" hidden="1">#REF!</definedName>
    <definedName name="__123Graph_D登録2" localSheetId="0" hidden="1">#REF!</definedName>
    <definedName name="__123Graph_D登録2" localSheetId="1" hidden="1">#REF!</definedName>
    <definedName name="__123Graph_D登録2" hidden="1">#REF!</definedName>
    <definedName name="__123Graph_D原単位" localSheetId="0" hidden="1">#REF!</definedName>
    <definedName name="__123Graph_D原単位" localSheetId="1" hidden="1">#REF!</definedName>
    <definedName name="__123Graph_D原単位" hidden="1">#REF!</definedName>
    <definedName name="__123Graph_D自動車生産台数" localSheetId="0" hidden="1">#REF!</definedName>
    <definedName name="__123Graph_D自動車生産台数" localSheetId="1" hidden="1">#REF!</definedName>
    <definedName name="__123Graph_D自動車生産台数" hidden="1">#REF!</definedName>
    <definedName name="__123Graph_D調色件1" localSheetId="0" hidden="1">#REF!</definedName>
    <definedName name="__123Graph_D調色件1" localSheetId="1" hidden="1">#REF!</definedName>
    <definedName name="__123Graph_D調色件1" hidden="1">#REF!</definedName>
    <definedName name="__123Graph_D車種別生産台数" localSheetId="0" hidden="1">#REF!</definedName>
    <definedName name="__123Graph_D車種別生産台数" localSheetId="1" hidden="1">#REF!</definedName>
    <definedName name="__123Graph_D車種別生産台数" hidden="1">#REF!</definedName>
    <definedName name="__123Graph_Eｼｪｱ" localSheetId="0" hidden="1">#REF!</definedName>
    <definedName name="__123Graph_Eｼｪｱ" localSheetId="1" hidden="1">#REF!</definedName>
    <definedName name="__123Graph_Eｼｪｱ" hidden="1">#REF!</definedName>
    <definedName name="__123Graph_E国内売上" localSheetId="0" hidden="1">#REF!</definedName>
    <definedName name="__123Graph_E国内売上" localSheetId="1" hidden="1">#REF!</definedName>
    <definedName name="__123Graph_E国内売上" hidden="1">#REF!</definedName>
    <definedName name="__123Graph_E国内需要" localSheetId="0" hidden="1">#REF!</definedName>
    <definedName name="__123Graph_E国内需要" localSheetId="1" hidden="1">#REF!</definedName>
    <definedName name="__123Graph_E国内需要" hidden="1">#REF!</definedName>
    <definedName name="__123Graph_E登録1" localSheetId="0" hidden="1">#REF!</definedName>
    <definedName name="__123Graph_E登録1" localSheetId="1" hidden="1">#REF!</definedName>
    <definedName name="__123Graph_E登録1" hidden="1">#REF!</definedName>
    <definedName name="__123Graph_E登録2" localSheetId="0" hidden="1">#REF!</definedName>
    <definedName name="__123Graph_E登録2" localSheetId="1" hidden="1">#REF!</definedName>
    <definedName name="__123Graph_E登録2" hidden="1">#REF!</definedName>
    <definedName name="__123Graph_E調色件1" localSheetId="0" hidden="1">#REF!</definedName>
    <definedName name="__123Graph_E調色件1" localSheetId="1" hidden="1">#REF!</definedName>
    <definedName name="__123Graph_E調色件1" hidden="1">#REF!</definedName>
    <definedName name="__123Graph_Fｼｪｱ" localSheetId="0" hidden="1">#REF!</definedName>
    <definedName name="__123Graph_Fｼｪｱ" localSheetId="1" hidden="1">#REF!</definedName>
    <definedName name="__123Graph_Fｼｪｱ" hidden="1">#REF!</definedName>
    <definedName name="__123Graph_F国内売上" localSheetId="0" hidden="1">#REF!</definedName>
    <definedName name="__123Graph_F国内売上" localSheetId="1" hidden="1">#REF!</definedName>
    <definedName name="__123Graph_F国内売上" hidden="1">#REF!</definedName>
    <definedName name="__123Graph_F国内需要" localSheetId="0" hidden="1">#REF!</definedName>
    <definedName name="__123Graph_F国内需要" localSheetId="1" hidden="1">#REF!</definedName>
    <definedName name="__123Graph_F国内需要" hidden="1">#REF!</definedName>
    <definedName name="__123Graph_F登録1" localSheetId="0" hidden="1">#REF!</definedName>
    <definedName name="__123Graph_F登録1" localSheetId="1" hidden="1">#REF!</definedName>
    <definedName name="__123Graph_F登録1" hidden="1">#REF!</definedName>
    <definedName name="__123Graph_F登録2" localSheetId="0" hidden="1">#REF!</definedName>
    <definedName name="__123Graph_F登録2" localSheetId="1" hidden="1">#REF!</definedName>
    <definedName name="__123Graph_F登録2" hidden="1">#REF!</definedName>
    <definedName name="__123Graph_F調色件1" localSheetId="0" hidden="1">#REF!</definedName>
    <definedName name="__123Graph_F調色件1" localSheetId="1" hidden="1">#REF!</definedName>
    <definedName name="__123Graph_F調色件1" hidden="1">#REF!</definedName>
    <definedName name="__123Graph_XGNP" localSheetId="0" hidden="1">#REF!</definedName>
    <definedName name="__123Graph_XGNP" localSheetId="1" hidden="1">#REF!</definedName>
    <definedName name="__123Graph_XGNP" hidden="1">#REF!</definedName>
    <definedName name="__123Graph_Xｼｪｱ" localSheetId="0" hidden="1">#REF!</definedName>
    <definedName name="__123Graph_Xｼｪｱ" localSheetId="1" hidden="1">#REF!</definedName>
    <definedName name="__123Graph_Xｼｪｱ" hidden="1">#REF!</definedName>
    <definedName name="__123Graph_X国内売上" localSheetId="0" hidden="1">#REF!</definedName>
    <definedName name="__123Graph_X国内売上" localSheetId="1" hidden="1">#REF!</definedName>
    <definedName name="__123Graph_X国内売上" hidden="1">#REF!</definedName>
    <definedName name="__123Graph_X国内需要" localSheetId="0" hidden="1">#REF!</definedName>
    <definedName name="__123Graph_X国内需要" localSheetId="1" hidden="1">#REF!</definedName>
    <definedName name="__123Graph_X国内需要" hidden="1">#REF!</definedName>
    <definedName name="__123Graph_X登録1" localSheetId="0" hidden="1">#REF!</definedName>
    <definedName name="__123Graph_X登録1" localSheetId="1" hidden="1">#REF!</definedName>
    <definedName name="__123Graph_X登録1" hidden="1">#REF!</definedName>
    <definedName name="__123Graph_X登録2" localSheetId="0" hidden="1">#REF!</definedName>
    <definedName name="__123Graph_X登録2" localSheetId="1" hidden="1">#REF!</definedName>
    <definedName name="__123Graph_X登録2" hidden="1">#REF!</definedName>
    <definedName name="__123Graph_X原単位" localSheetId="0" hidden="1">#REF!</definedName>
    <definedName name="__123Graph_X原単位" localSheetId="1" hidden="1">#REF!</definedName>
    <definedName name="__123Graph_X原単位" hidden="1">#REF!</definedName>
    <definedName name="__123Graph_X自動車生産台数" localSheetId="0" hidden="1">#REF!</definedName>
    <definedName name="__123Graph_X自動車生産台数" localSheetId="1" hidden="1">#REF!</definedName>
    <definedName name="__123Graph_X自動車生産台数" hidden="1">#REF!</definedName>
    <definedName name="__123Graph_X調色件1" localSheetId="0" hidden="1">#REF!</definedName>
    <definedName name="__123Graph_X調色件1" localSheetId="1" hidden="1">#REF!</definedName>
    <definedName name="__123Graph_X調色件1" hidden="1">#REF!</definedName>
    <definedName name="__123Graph_X車種別生産台数" localSheetId="0" hidden="1">#REF!</definedName>
    <definedName name="__123Graph_X車種別生産台数" localSheetId="1" hidden="1">#REF!</definedName>
    <definedName name="__123Graph_X車種別生産台数" hidden="1">#REF!</definedName>
    <definedName name="__IntlFixup" hidden="1">TRUE</definedName>
    <definedName name="_aaa2" localSheetId="0" hidden="1">#REF!</definedName>
    <definedName name="_aaa2" localSheetId="1" hidden="1">#REF!</definedName>
    <definedName name="_aaa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0" hidden="1">#REF!</definedName>
    <definedName name="_FILL1" localSheetId="1" hidden="1">#REF!</definedName>
    <definedName name="_FILL1" hidden="1">#REF!</definedName>
    <definedName name="_xlnm._FilterDatabase" localSheetId="0" hidden="1">BS!$B$7:$P$335</definedName>
    <definedName name="_xlnm._FilterDatabase" localSheetId="1" hidden="1">PL!$B$8:$T$134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SS1" localSheetId="0" hidden="1">#REF!</definedName>
    <definedName name="_SSS1" localSheetId="1" hidden="1">#REF!</definedName>
    <definedName name="_SSS1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AAA" localSheetId="0" hidden="1">#REF!</definedName>
    <definedName name="AAA" localSheetId="1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0" hidden="1">#REF!</definedName>
    <definedName name="HJKOL" localSheetId="1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0" hidden="1">#REF!</definedName>
    <definedName name="HUI" localSheetId="1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0" hidden="1">#REF!</definedName>
    <definedName name="JUU" localSheetId="1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_xlnm.Print_Area" localSheetId="0">BS!$H$2:$P$335</definedName>
    <definedName name="_xlnm.Print_Area" localSheetId="1">PL!$J$3:$T$134</definedName>
    <definedName name="_xlnm.Print_Titles" localSheetId="0">BS!#REF!</definedName>
    <definedName name="_xlnm.Print_Titles" localSheetId="1">PL!$8:$8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0" hidden="1">#REF!</definedName>
    <definedName name="SSS" localSheetId="1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_COLUMN_11" localSheetId="0" hidden="1">#REF!</definedName>
    <definedName name="XREF_COLUMN_11" localSheetId="1" hidden="1">#REF!</definedName>
    <definedName name="XREF_COLUMN_11" hidden="1">#REF!</definedName>
    <definedName name="XREF_COLUMN_16" localSheetId="0" hidden="1">#REF!</definedName>
    <definedName name="XREF_COLUMN_16" localSheetId="1" hidden="1">#REF!</definedName>
    <definedName name="XREF_COLUMN_16" hidden="1">#REF!</definedName>
    <definedName name="XREF_COLUMN_18" localSheetId="0" hidden="1">#REF!</definedName>
    <definedName name="XREF_COLUMN_18" localSheetId="1" hidden="1">#REF!</definedName>
    <definedName name="XREF_COLUMN_18" hidden="1">#REF!</definedName>
    <definedName name="XREF_COLUMN_2" localSheetId="0" hidden="1">#REF!</definedName>
    <definedName name="XREF_COLUMN_2" localSheetId="1" hidden="1">#REF!</definedName>
    <definedName name="XREF_COLUMN_2" hidden="1">#REF!</definedName>
    <definedName name="XREF_COLUMN_24" localSheetId="0" hidden="1">#REF!</definedName>
    <definedName name="XREF_COLUMN_24" localSheetId="1" hidden="1">#REF!</definedName>
    <definedName name="XREF_COLUMN_24" hidden="1">#REF!</definedName>
    <definedName name="XREF_COLUMN_4" localSheetId="0" hidden="1">#REF!</definedName>
    <definedName name="XREF_COLUMN_4" localSheetId="1" hidden="1">#REF!</definedName>
    <definedName name="XREF_COLUMN_4" hidden="1">#REF!</definedName>
    <definedName name="XREF_COLUMN_5" localSheetId="0" hidden="1">#REF!</definedName>
    <definedName name="XREF_COLUMN_5" localSheetId="1" hidden="1">#REF!</definedName>
    <definedName name="XREF_COLUMN_5" hidden="1">#REF!</definedName>
    <definedName name="XREF_COLUMN_6" localSheetId="0" hidden="1">#REF!</definedName>
    <definedName name="XREF_COLUMN_6" localSheetId="1" hidden="1">#REF!</definedName>
    <definedName name="XREF_COLUMN_6" hidden="1">#REF!</definedName>
    <definedName name="XRefActiveRow" localSheetId="0" hidden="1">#REF!</definedName>
    <definedName name="XRefActiveRow" localSheetId="1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localSheetId="1" hidden="1">#REF!</definedName>
    <definedName name="XRefCopy1" hidden="1">#REF!</definedName>
    <definedName name="XRefCopy10Row" localSheetId="0" hidden="1">#REF!</definedName>
    <definedName name="XRefCopy10Row" localSheetId="1" hidden="1">#REF!</definedName>
    <definedName name="XRefCopy10Row" hidden="1">#REF!</definedName>
    <definedName name="XRefCopy11" localSheetId="0" hidden="1">#REF!</definedName>
    <definedName name="XRefCopy11" localSheetId="1" hidden="1">#REF!</definedName>
    <definedName name="XRefCopy11" hidden="1">#REF!</definedName>
    <definedName name="XRefCopy11Row" localSheetId="0" hidden="1">#REF!</definedName>
    <definedName name="XRefCopy11Row" localSheetId="1" hidden="1">#REF!</definedName>
    <definedName name="XRefCopy11Row" hidden="1">#REF!</definedName>
    <definedName name="XRefCopy12" localSheetId="0" hidden="1">#REF!</definedName>
    <definedName name="XRefCopy12" localSheetId="1" hidden="1">#REF!</definedName>
    <definedName name="XRefCopy12" hidden="1">#REF!</definedName>
    <definedName name="XRefCopy13Row" localSheetId="0" hidden="1">#REF!</definedName>
    <definedName name="XRefCopy13Row" localSheetId="1" hidden="1">#REF!</definedName>
    <definedName name="XRefCopy13Row" hidden="1">#REF!</definedName>
    <definedName name="XRefCopy14" localSheetId="0" hidden="1">#REF!</definedName>
    <definedName name="XRefCopy14" localSheetId="1" hidden="1">#REF!</definedName>
    <definedName name="XRefCopy14" hidden="1">#REF!</definedName>
    <definedName name="XRefCopy14Row" localSheetId="0" hidden="1">#REF!</definedName>
    <definedName name="XRefCopy14Row" localSheetId="1" hidden="1">#REF!</definedName>
    <definedName name="XRefCopy14Row" hidden="1">#REF!</definedName>
    <definedName name="XRefCopy16Row" localSheetId="0" hidden="1">#REF!</definedName>
    <definedName name="XRefCopy16Row" localSheetId="1" hidden="1">#REF!</definedName>
    <definedName name="XRefCopy16Row" hidden="1">#REF!</definedName>
    <definedName name="XRefCopy17Row" localSheetId="0" hidden="1">#REF!</definedName>
    <definedName name="XRefCopy17Row" localSheetId="1" hidden="1">#REF!</definedName>
    <definedName name="XRefCopy17Row" hidden="1">#REF!</definedName>
    <definedName name="XRefCopy18Row" localSheetId="0" hidden="1">#REF!</definedName>
    <definedName name="XRefCopy18Row" localSheetId="1" hidden="1">#REF!</definedName>
    <definedName name="XRefCopy18Row" hidden="1">#REF!</definedName>
    <definedName name="XRefCopy19" localSheetId="0" hidden="1">#REF!</definedName>
    <definedName name="XRefCopy19" localSheetId="1" hidden="1">#REF!</definedName>
    <definedName name="XRefCopy19" hidden="1">#REF!</definedName>
    <definedName name="XRefCopy19Row" localSheetId="0" hidden="1">#REF!</definedName>
    <definedName name="XRefCopy19Row" localSheetId="1" hidden="1">#REF!</definedName>
    <definedName name="XRefCopy19Row" hidden="1">#REF!</definedName>
    <definedName name="XRefCopy1Row" localSheetId="0" hidden="1">#REF!</definedName>
    <definedName name="XRefCopy1Row" localSheetId="1" hidden="1">#REF!</definedName>
    <definedName name="XRefCopy1Row" hidden="1">#REF!</definedName>
    <definedName name="XRefCopy20" localSheetId="0" hidden="1">#REF!</definedName>
    <definedName name="XRefCopy20" localSheetId="1" hidden="1">#REF!</definedName>
    <definedName name="XRefCopy20" hidden="1">#REF!</definedName>
    <definedName name="XRefCopy20Row" localSheetId="0" hidden="1">#REF!</definedName>
    <definedName name="XRefCopy20Row" localSheetId="1" hidden="1">#REF!</definedName>
    <definedName name="XRefCopy20Row" hidden="1">#REF!</definedName>
    <definedName name="XRefCopy21" localSheetId="0" hidden="1">#REF!</definedName>
    <definedName name="XRefCopy21" localSheetId="1" hidden="1">#REF!</definedName>
    <definedName name="XRefCopy21" hidden="1">#REF!</definedName>
    <definedName name="XRefCopy21Row" localSheetId="0" hidden="1">#REF!</definedName>
    <definedName name="XRefCopy21Row" localSheetId="1" hidden="1">#REF!</definedName>
    <definedName name="XRefCopy21Row" hidden="1">#REF!</definedName>
    <definedName name="XRefCopy22" localSheetId="0" hidden="1">#REF!</definedName>
    <definedName name="XRefCopy22" localSheetId="1" hidden="1">#REF!</definedName>
    <definedName name="XRefCopy22" hidden="1">#REF!</definedName>
    <definedName name="XRefCopy22Row" localSheetId="0" hidden="1">#REF!</definedName>
    <definedName name="XRefCopy22Row" localSheetId="1" hidden="1">#REF!</definedName>
    <definedName name="XRefCopy22Row" hidden="1">#REF!</definedName>
    <definedName name="XRefCopy23" localSheetId="0" hidden="1">#REF!</definedName>
    <definedName name="XRefCopy23" localSheetId="1" hidden="1">#REF!</definedName>
    <definedName name="XRefCopy23" hidden="1">#REF!</definedName>
    <definedName name="XRefCopy24" localSheetId="0" hidden="1">#REF!</definedName>
    <definedName name="XRefCopy24" localSheetId="1" hidden="1">#REF!</definedName>
    <definedName name="XRefCopy24" hidden="1">#REF!</definedName>
    <definedName name="XRefCopy24Row" localSheetId="0" hidden="1">#REF!</definedName>
    <definedName name="XRefCopy24Row" localSheetId="1" hidden="1">#REF!</definedName>
    <definedName name="XRefCopy24Row" hidden="1">#REF!</definedName>
    <definedName name="XRefCopy25" localSheetId="0" hidden="1">#REF!</definedName>
    <definedName name="XRefCopy25" localSheetId="1" hidden="1">#REF!</definedName>
    <definedName name="XRefCopy25" hidden="1">#REF!</definedName>
    <definedName name="XRefCopy26" localSheetId="0" hidden="1">#REF!</definedName>
    <definedName name="XRefCopy26" localSheetId="1" hidden="1">#REF!</definedName>
    <definedName name="XRefCopy26" hidden="1">#REF!</definedName>
    <definedName name="XRefCopy26Row" localSheetId="0" hidden="1">#REF!</definedName>
    <definedName name="XRefCopy26Row" localSheetId="1" hidden="1">#REF!</definedName>
    <definedName name="XRefCopy26Row" hidden="1">#REF!</definedName>
    <definedName name="XRefCopy27" localSheetId="0" hidden="1">#REF!</definedName>
    <definedName name="XRefCopy27" localSheetId="1" hidden="1">#REF!</definedName>
    <definedName name="XRefCopy27" hidden="1">#REF!</definedName>
    <definedName name="XRefCopy27Row" localSheetId="0" hidden="1">#REF!</definedName>
    <definedName name="XRefCopy27Row" localSheetId="1" hidden="1">#REF!</definedName>
    <definedName name="XRefCopy27Row" hidden="1">#REF!</definedName>
    <definedName name="XRefCopy28Row" localSheetId="0" hidden="1">#REF!</definedName>
    <definedName name="XRefCopy28Row" localSheetId="1" hidden="1">#REF!</definedName>
    <definedName name="XRefCopy28Row" hidden="1">#REF!</definedName>
    <definedName name="XRefCopy29" localSheetId="0" hidden="1">#REF!</definedName>
    <definedName name="XRefCopy29" localSheetId="1" hidden="1">#REF!</definedName>
    <definedName name="XRefCopy29" hidden="1">#REF!</definedName>
    <definedName name="XRefCopy29Row" localSheetId="0" hidden="1">#REF!</definedName>
    <definedName name="XRefCopy29Row" localSheetId="1" hidden="1">#REF!</definedName>
    <definedName name="XRefCopy29Row" hidden="1">#REF!</definedName>
    <definedName name="XRefCopy2Row" localSheetId="0" hidden="1">#REF!</definedName>
    <definedName name="XRefCopy2Row" localSheetId="1" hidden="1">#REF!</definedName>
    <definedName name="XRefCopy2Row" hidden="1">#REF!</definedName>
    <definedName name="XRefCopy3" localSheetId="0" hidden="1">#REF!</definedName>
    <definedName name="XRefCopy3" localSheetId="1" hidden="1">#REF!</definedName>
    <definedName name="XRefCopy3" hidden="1">#REF!</definedName>
    <definedName name="XRefCopy30Row" localSheetId="0" hidden="1">#REF!</definedName>
    <definedName name="XRefCopy30Row" localSheetId="1" hidden="1">#REF!</definedName>
    <definedName name="XRefCopy30Row" hidden="1">#REF!</definedName>
    <definedName name="XRefCopy31" localSheetId="0" hidden="1">#REF!</definedName>
    <definedName name="XRefCopy31" localSheetId="1" hidden="1">#REF!</definedName>
    <definedName name="XRefCopy31" hidden="1">#REF!</definedName>
    <definedName name="XRefCopy31Row" localSheetId="0" hidden="1">#REF!</definedName>
    <definedName name="XRefCopy31Row" localSheetId="1" hidden="1">#REF!</definedName>
    <definedName name="XRefCopy31Row" hidden="1">#REF!</definedName>
    <definedName name="XRefCopy32Row" localSheetId="0" hidden="1">#REF!</definedName>
    <definedName name="XRefCopy32Row" localSheetId="1" hidden="1">#REF!</definedName>
    <definedName name="XRefCopy32Row" hidden="1">#REF!</definedName>
    <definedName name="XRefCopy33" localSheetId="0" hidden="1">#REF!</definedName>
    <definedName name="XRefCopy33" localSheetId="1" hidden="1">#REF!</definedName>
    <definedName name="XRefCopy33" hidden="1">#REF!</definedName>
    <definedName name="XRefCopy33Row" localSheetId="0" hidden="1">#REF!</definedName>
    <definedName name="XRefCopy33Row" localSheetId="1" hidden="1">#REF!</definedName>
    <definedName name="XRefCopy33Row" hidden="1">#REF!</definedName>
    <definedName name="XRefCopy34Row" localSheetId="0" hidden="1">#REF!</definedName>
    <definedName name="XRefCopy34Row" localSheetId="1" hidden="1">#REF!</definedName>
    <definedName name="XRefCopy34Row" hidden="1">#REF!</definedName>
    <definedName name="XRefCopy35" localSheetId="0" hidden="1">#REF!</definedName>
    <definedName name="XRefCopy35" localSheetId="1" hidden="1">#REF!</definedName>
    <definedName name="XRefCopy35" hidden="1">#REF!</definedName>
    <definedName name="XRefCopy35Row" localSheetId="0" hidden="1">#REF!</definedName>
    <definedName name="XRefCopy35Row" localSheetId="1" hidden="1">#REF!</definedName>
    <definedName name="XRefCopy35Row" hidden="1">#REF!</definedName>
    <definedName name="XRefCopy36Row" localSheetId="0" hidden="1">#REF!</definedName>
    <definedName name="XRefCopy36Row" localSheetId="1" hidden="1">#REF!</definedName>
    <definedName name="XRefCopy36Row" hidden="1">#REF!</definedName>
    <definedName name="XRefCopy37" localSheetId="0" hidden="1">#REF!</definedName>
    <definedName name="XRefCopy37" localSheetId="1" hidden="1">#REF!</definedName>
    <definedName name="XRefCopy37" hidden="1">#REF!</definedName>
    <definedName name="XRefCopy37Row" localSheetId="0" hidden="1">#REF!</definedName>
    <definedName name="XRefCopy37Row" localSheetId="1" hidden="1">#REF!</definedName>
    <definedName name="XRefCopy37Row" hidden="1">#REF!</definedName>
    <definedName name="XRefCopy38Row" localSheetId="0" hidden="1">#REF!</definedName>
    <definedName name="XRefCopy38Row" localSheetId="1" hidden="1">#REF!</definedName>
    <definedName name="XRefCopy38Row" hidden="1">#REF!</definedName>
    <definedName name="XRefCopy39Row" localSheetId="0" hidden="1">#REF!</definedName>
    <definedName name="XRefCopy39Row" localSheetId="1" hidden="1">#REF!</definedName>
    <definedName name="XRefCopy39Row" hidden="1">#REF!</definedName>
    <definedName name="XRefCopy4" localSheetId="0" hidden="1">#REF!</definedName>
    <definedName name="XRefCopy4" localSheetId="1" hidden="1">#REF!</definedName>
    <definedName name="XRefCopy4" hidden="1">#REF!</definedName>
    <definedName name="XRefCopy40Row" localSheetId="0" hidden="1">#REF!</definedName>
    <definedName name="XRefCopy40Row" localSheetId="1" hidden="1">#REF!</definedName>
    <definedName name="XRefCopy40Row" hidden="1">#REF!</definedName>
    <definedName name="XRefCopy41Row" localSheetId="0" hidden="1">#REF!</definedName>
    <definedName name="XRefCopy41Row" localSheetId="1" hidden="1">#REF!</definedName>
    <definedName name="XRefCopy41Row" hidden="1">#REF!</definedName>
    <definedName name="XRefCopy42Row" localSheetId="0" hidden="1">#REF!</definedName>
    <definedName name="XRefCopy42Row" localSheetId="1" hidden="1">#REF!</definedName>
    <definedName name="XRefCopy42Row" hidden="1">#REF!</definedName>
    <definedName name="XRefCopy43Row" localSheetId="0" hidden="1">#REF!</definedName>
    <definedName name="XRefCopy43Row" localSheetId="1" hidden="1">#REF!</definedName>
    <definedName name="XRefCopy43Row" hidden="1">#REF!</definedName>
    <definedName name="XRefCopy44Row" localSheetId="0" hidden="1">#REF!</definedName>
    <definedName name="XRefCopy44Row" localSheetId="1" hidden="1">#REF!</definedName>
    <definedName name="XRefCopy44Row" hidden="1">#REF!</definedName>
    <definedName name="XRefCopy45Row" localSheetId="0" hidden="1">#REF!</definedName>
    <definedName name="XRefCopy45Row" localSheetId="1" hidden="1">#REF!</definedName>
    <definedName name="XRefCopy45Row" hidden="1">#REF!</definedName>
    <definedName name="XRefCopy46Row" localSheetId="0" hidden="1">#REF!</definedName>
    <definedName name="XRefCopy46Row" localSheetId="1" hidden="1">#REF!</definedName>
    <definedName name="XRefCopy46Row" hidden="1">#REF!</definedName>
    <definedName name="XRefCopy47Row" localSheetId="0" hidden="1">#REF!</definedName>
    <definedName name="XRefCopy47Row" localSheetId="1" hidden="1">#REF!</definedName>
    <definedName name="XRefCopy47Row" hidden="1">#REF!</definedName>
    <definedName name="XRefCopy48Row" localSheetId="0" hidden="1">#REF!</definedName>
    <definedName name="XRefCopy48Row" localSheetId="1" hidden="1">#REF!</definedName>
    <definedName name="XRefCopy48Row" hidden="1">#REF!</definedName>
    <definedName name="XRefCopy49Row" localSheetId="0" hidden="1">#REF!</definedName>
    <definedName name="XRefCopy49Row" localSheetId="1" hidden="1">#REF!</definedName>
    <definedName name="XRefCopy49Row" hidden="1">#REF!</definedName>
    <definedName name="XRefCopy5" localSheetId="0" hidden="1">#REF!</definedName>
    <definedName name="XRefCopy5" localSheetId="1" hidden="1">#REF!</definedName>
    <definedName name="XRefCopy5" hidden="1">#REF!</definedName>
    <definedName name="XRefCopy50Row" localSheetId="0" hidden="1">#REF!</definedName>
    <definedName name="XRefCopy50Row" localSheetId="1" hidden="1">#REF!</definedName>
    <definedName name="XRefCopy50Row" hidden="1">#REF!</definedName>
    <definedName name="XRefCopy51" localSheetId="0" hidden="1">#REF!</definedName>
    <definedName name="XRefCopy51" localSheetId="1" hidden="1">#REF!</definedName>
    <definedName name="XRefCopy51" hidden="1">#REF!</definedName>
    <definedName name="XRefCopy51Row" localSheetId="0" hidden="1">#REF!</definedName>
    <definedName name="XRefCopy51Row" localSheetId="1" hidden="1">#REF!</definedName>
    <definedName name="XRefCopy51Row" hidden="1">#REF!</definedName>
    <definedName name="XRefCopy52Row" localSheetId="0" hidden="1">#REF!</definedName>
    <definedName name="XRefCopy52Row" localSheetId="1" hidden="1">#REF!</definedName>
    <definedName name="XRefCopy52Row" hidden="1">#REF!</definedName>
    <definedName name="XRefCopy53Row" localSheetId="0" hidden="1">#REF!</definedName>
    <definedName name="XRefCopy53Row" localSheetId="1" hidden="1">#REF!</definedName>
    <definedName name="XRefCopy53Row" hidden="1">#REF!</definedName>
    <definedName name="XRefCopy54Row" localSheetId="0" hidden="1">#REF!</definedName>
    <definedName name="XRefCopy54Row" localSheetId="1" hidden="1">#REF!</definedName>
    <definedName name="XRefCopy54Row" hidden="1">#REF!</definedName>
    <definedName name="XRefCopy55Row" localSheetId="0" hidden="1">#REF!</definedName>
    <definedName name="XRefCopy55Row" localSheetId="1" hidden="1">#REF!</definedName>
    <definedName name="XRefCopy55Row" hidden="1">#REF!</definedName>
    <definedName name="XRefCopy56Row" localSheetId="0" hidden="1">#REF!</definedName>
    <definedName name="XRefCopy56Row" localSheetId="1" hidden="1">#REF!</definedName>
    <definedName name="XRefCopy56Row" hidden="1">#REF!</definedName>
    <definedName name="XRefCopy58Row" localSheetId="0" hidden="1">#REF!</definedName>
    <definedName name="XRefCopy58Row" localSheetId="1" hidden="1">#REF!</definedName>
    <definedName name="XRefCopy58Row" hidden="1">#REF!</definedName>
    <definedName name="XRefCopy59Row" localSheetId="0" hidden="1">#REF!</definedName>
    <definedName name="XRefCopy59Row" localSheetId="1" hidden="1">#REF!</definedName>
    <definedName name="XRefCopy59Row" hidden="1">#REF!</definedName>
    <definedName name="XRefCopy60Row" localSheetId="0" hidden="1">#REF!</definedName>
    <definedName name="XRefCopy60Row" localSheetId="1" hidden="1">#REF!</definedName>
    <definedName name="XRefCopy60Row" hidden="1">#REF!</definedName>
    <definedName name="XRefCopy61Row" localSheetId="0" hidden="1">#REF!</definedName>
    <definedName name="XRefCopy61Row" localSheetId="1" hidden="1">#REF!</definedName>
    <definedName name="XRefCopy61Row" hidden="1">#REF!</definedName>
    <definedName name="XRefCopy62Row" localSheetId="0" hidden="1">#REF!</definedName>
    <definedName name="XRefCopy62Row" localSheetId="1" hidden="1">#REF!</definedName>
    <definedName name="XRefCopy62Row" hidden="1">#REF!</definedName>
    <definedName name="XRefCopy63Row" localSheetId="0" hidden="1">#REF!</definedName>
    <definedName name="XRefCopy63Row" localSheetId="1" hidden="1">#REF!</definedName>
    <definedName name="XRefCopy63Row" hidden="1">#REF!</definedName>
    <definedName name="XRefCopy64Row" localSheetId="0" hidden="1">#REF!</definedName>
    <definedName name="XRefCopy64Row" localSheetId="1" hidden="1">#REF!</definedName>
    <definedName name="XRefCopy64Row" hidden="1">#REF!</definedName>
    <definedName name="XRefCopy65Row" localSheetId="0" hidden="1">#REF!</definedName>
    <definedName name="XRefCopy65Row" localSheetId="1" hidden="1">#REF!</definedName>
    <definedName name="XRefCopy65Row" hidden="1">#REF!</definedName>
    <definedName name="XRefCopy66Row" localSheetId="0" hidden="1">#REF!</definedName>
    <definedName name="XRefCopy66Row" localSheetId="1" hidden="1">#REF!</definedName>
    <definedName name="XRefCopy66Row" hidden="1">#REF!</definedName>
    <definedName name="XRefCopy67Row" localSheetId="0" hidden="1">#REF!</definedName>
    <definedName name="XRefCopy67Row" localSheetId="1" hidden="1">#REF!</definedName>
    <definedName name="XRefCopy67Row" hidden="1">#REF!</definedName>
    <definedName name="XRefCopy68Row" localSheetId="0" hidden="1">#REF!</definedName>
    <definedName name="XRefCopy68Row" localSheetId="1" hidden="1">#REF!</definedName>
    <definedName name="XRefCopy68Row" hidden="1">#REF!</definedName>
    <definedName name="XRefCopy69Row" localSheetId="0" hidden="1">#REF!</definedName>
    <definedName name="XRefCopy69Row" localSheetId="1" hidden="1">#REF!</definedName>
    <definedName name="XRefCopy69Row" hidden="1">#REF!</definedName>
    <definedName name="XRefCopy6Row" localSheetId="0" hidden="1">#REF!</definedName>
    <definedName name="XRefCopy6Row" localSheetId="1" hidden="1">#REF!</definedName>
    <definedName name="XRefCopy6Row" hidden="1">#REF!</definedName>
    <definedName name="XRefCopy7" localSheetId="0" hidden="1">#REF!</definedName>
    <definedName name="XRefCopy7" localSheetId="1" hidden="1">#REF!</definedName>
    <definedName name="XRefCopy7" hidden="1">#REF!</definedName>
    <definedName name="XRefCopy70Row" localSheetId="0" hidden="1">#REF!</definedName>
    <definedName name="XRefCopy70Row" localSheetId="1" hidden="1">#REF!</definedName>
    <definedName name="XRefCopy70Row" hidden="1">#REF!</definedName>
    <definedName name="XRefCopy71Row" localSheetId="0" hidden="1">#REF!</definedName>
    <definedName name="XRefCopy71Row" localSheetId="1" hidden="1">#REF!</definedName>
    <definedName name="XRefCopy71Row" hidden="1">#REF!</definedName>
    <definedName name="XRefCopy72Row" localSheetId="0" hidden="1">#REF!</definedName>
    <definedName name="XRefCopy72Row" localSheetId="1" hidden="1">#REF!</definedName>
    <definedName name="XRefCopy72Row" hidden="1">#REF!</definedName>
    <definedName name="XRefCopy73Row" localSheetId="0" hidden="1">#REF!</definedName>
    <definedName name="XRefCopy73Row" localSheetId="1" hidden="1">#REF!</definedName>
    <definedName name="XRefCopy73Row" hidden="1">#REF!</definedName>
    <definedName name="XRefCopy74Row" localSheetId="0" hidden="1">#REF!</definedName>
    <definedName name="XRefCopy74Row" localSheetId="1" hidden="1">#REF!</definedName>
    <definedName name="XRefCopy74Row" hidden="1">#REF!</definedName>
    <definedName name="XRefCopy75Row" localSheetId="0" hidden="1">#REF!</definedName>
    <definedName name="XRefCopy75Row" localSheetId="1" hidden="1">#REF!</definedName>
    <definedName name="XRefCopy75Row" hidden="1">#REF!</definedName>
    <definedName name="XRefCopy76Row" localSheetId="0" hidden="1">#REF!</definedName>
    <definedName name="XRefCopy76Row" localSheetId="1" hidden="1">#REF!</definedName>
    <definedName name="XRefCopy76Row" hidden="1">#REF!</definedName>
    <definedName name="XRefCopy77Row" localSheetId="0" hidden="1">#REF!</definedName>
    <definedName name="XRefCopy77Row" localSheetId="1" hidden="1">#REF!</definedName>
    <definedName name="XRefCopy77Row" hidden="1">#REF!</definedName>
    <definedName name="XRefCopy79Row" localSheetId="0" hidden="1">#REF!</definedName>
    <definedName name="XRefCopy79Row" localSheetId="1" hidden="1">#REF!</definedName>
    <definedName name="XRefCopy79Row" hidden="1">#REF!</definedName>
    <definedName name="XRefCopy7Row" localSheetId="0" hidden="1">#REF!</definedName>
    <definedName name="XRefCopy7Row" localSheetId="1" hidden="1">#REF!</definedName>
    <definedName name="XRefCopy7Row" hidden="1">#REF!</definedName>
    <definedName name="XRefCopy8" localSheetId="0" hidden="1">#REF!</definedName>
    <definedName name="XRefCopy8" localSheetId="1" hidden="1">#REF!</definedName>
    <definedName name="XRefCopy8" hidden="1">#REF!</definedName>
    <definedName name="XRefCopy80Row" localSheetId="0" hidden="1">#REF!</definedName>
    <definedName name="XRefCopy80Row" localSheetId="1" hidden="1">#REF!</definedName>
    <definedName name="XRefCopy80Row" hidden="1">#REF!</definedName>
    <definedName name="XRefCopy81Row" localSheetId="0" hidden="1">#REF!</definedName>
    <definedName name="XRefCopy81Row" localSheetId="1" hidden="1">#REF!</definedName>
    <definedName name="XRefCopy81Row" hidden="1">#REF!</definedName>
    <definedName name="XRefCopy82Row" localSheetId="0" hidden="1">#REF!</definedName>
    <definedName name="XRefCopy82Row" localSheetId="1" hidden="1">#REF!</definedName>
    <definedName name="XRefCopy82Row" hidden="1">#REF!</definedName>
    <definedName name="XRefCopy9Row" localSheetId="0" hidden="1">#REF!</definedName>
    <definedName name="XRefCopy9Row" localSheetId="1" hidden="1">#REF!</definedName>
    <definedName name="XRefCopy9Row" hidden="1">#REF!</definedName>
    <definedName name="XRefCopyRangeCount" hidden="1">1</definedName>
    <definedName name="XRefPaste1" localSheetId="0" hidden="1">#REF!</definedName>
    <definedName name="XRefPaste1" localSheetId="1" hidden="1">#REF!</definedName>
    <definedName name="XRefPaste1" hidden="1">#REF!</definedName>
    <definedName name="XRefPaste11" localSheetId="0" hidden="1">#REF!</definedName>
    <definedName name="XRefPaste11" localSheetId="1" hidden="1">#REF!</definedName>
    <definedName name="XRefPaste11" hidden="1">#REF!</definedName>
    <definedName name="XRefPaste11Row" localSheetId="0" hidden="1">#REF!</definedName>
    <definedName name="XRefPaste11Row" localSheetId="1" hidden="1">#REF!</definedName>
    <definedName name="XRefPaste11Row" hidden="1">#REF!</definedName>
    <definedName name="XRefPaste12Row" localSheetId="0" hidden="1">#REF!</definedName>
    <definedName name="XRefPaste12Row" localSheetId="1" hidden="1">#REF!</definedName>
    <definedName name="XRefPaste12Row" hidden="1">#REF!</definedName>
    <definedName name="XRefPaste13" localSheetId="0" hidden="1">#REF!</definedName>
    <definedName name="XRefPaste13" localSheetId="1" hidden="1">#REF!</definedName>
    <definedName name="XRefPaste13" hidden="1">#REF!</definedName>
    <definedName name="XRefPaste14" localSheetId="0" hidden="1">#REF!</definedName>
    <definedName name="XRefPaste14" localSheetId="1" hidden="1">#REF!</definedName>
    <definedName name="XRefPaste14" hidden="1">#REF!</definedName>
    <definedName name="XRefPaste14Row" localSheetId="0" hidden="1">#REF!</definedName>
    <definedName name="XRefPaste14Row" localSheetId="1" hidden="1">#REF!</definedName>
    <definedName name="XRefPaste14Row" hidden="1">#REF!</definedName>
    <definedName name="XRefPaste15" localSheetId="0" hidden="1">#REF!</definedName>
    <definedName name="XRefPaste15" localSheetId="1" hidden="1">#REF!</definedName>
    <definedName name="XRefPaste15" hidden="1">#REF!</definedName>
    <definedName name="XRefPaste15Row" localSheetId="0" hidden="1">#REF!</definedName>
    <definedName name="XRefPaste15Row" localSheetId="1" hidden="1">#REF!</definedName>
    <definedName name="XRefPaste15Row" hidden="1">#REF!</definedName>
    <definedName name="XRefPaste16" localSheetId="0" hidden="1">#REF!</definedName>
    <definedName name="XRefPaste16" localSheetId="1" hidden="1">#REF!</definedName>
    <definedName name="XRefPaste16" hidden="1">#REF!</definedName>
    <definedName name="XRefPaste16Row" localSheetId="0" hidden="1">#REF!</definedName>
    <definedName name="XRefPaste16Row" localSheetId="1" hidden="1">#REF!</definedName>
    <definedName name="XRefPaste16Row" hidden="1">#REF!</definedName>
    <definedName name="XRefPaste17Row" localSheetId="0" hidden="1">#REF!</definedName>
    <definedName name="XRefPaste17Row" localSheetId="1" hidden="1">#REF!</definedName>
    <definedName name="XRefPaste17Row" hidden="1">#REF!</definedName>
    <definedName name="XRefPaste18Row" localSheetId="0" hidden="1">#REF!</definedName>
    <definedName name="XRefPaste18Row" localSheetId="1" hidden="1">#REF!</definedName>
    <definedName name="XRefPaste18Row" hidden="1">#REF!</definedName>
    <definedName name="XRefPaste19Row" localSheetId="0" hidden="1">#REF!</definedName>
    <definedName name="XRefPaste19Row" localSheetId="1" hidden="1">#REF!</definedName>
    <definedName name="XRefPaste19Row" hidden="1">#REF!</definedName>
    <definedName name="XRefPaste1Row" localSheetId="0" hidden="1">#REF!</definedName>
    <definedName name="XRefPaste1Row" localSheetId="1" hidden="1">#REF!</definedName>
    <definedName name="XRefPaste1Row" hidden="1">#REF!</definedName>
    <definedName name="XRefPaste2" localSheetId="0" hidden="1">#REF!</definedName>
    <definedName name="XRefPaste2" localSheetId="1" hidden="1">#REF!</definedName>
    <definedName name="XRefPaste2" hidden="1">#REF!</definedName>
    <definedName name="XRefPaste20" localSheetId="0" hidden="1">#REF!</definedName>
    <definedName name="XRefPaste20" localSheetId="1" hidden="1">#REF!</definedName>
    <definedName name="XRefPaste20" hidden="1">#REF!</definedName>
    <definedName name="XRefPaste21" localSheetId="0" hidden="1">#REF!</definedName>
    <definedName name="XRefPaste21" localSheetId="1" hidden="1">#REF!</definedName>
    <definedName name="XRefPaste21" hidden="1">#REF!</definedName>
    <definedName name="XRefPaste21Row" localSheetId="0" hidden="1">#REF!</definedName>
    <definedName name="XRefPaste21Row" localSheetId="1" hidden="1">#REF!</definedName>
    <definedName name="XRefPaste21Row" hidden="1">#REF!</definedName>
    <definedName name="XRefPaste22" localSheetId="0" hidden="1">#REF!</definedName>
    <definedName name="XRefPaste22" localSheetId="1" hidden="1">#REF!</definedName>
    <definedName name="XRefPaste22" hidden="1">#REF!</definedName>
    <definedName name="XRefPaste23" localSheetId="0" hidden="1">#REF!</definedName>
    <definedName name="XRefPaste23" localSheetId="1" hidden="1">#REF!</definedName>
    <definedName name="XRefPaste23" hidden="1">#REF!</definedName>
    <definedName name="XRefPaste23Row" localSheetId="0" hidden="1">#REF!</definedName>
    <definedName name="XRefPaste23Row" localSheetId="1" hidden="1">#REF!</definedName>
    <definedName name="XRefPaste23Row" hidden="1">#REF!</definedName>
    <definedName name="XRefPaste24Row" localSheetId="0" hidden="1">#REF!</definedName>
    <definedName name="XRefPaste24Row" localSheetId="1" hidden="1">#REF!</definedName>
    <definedName name="XRefPaste24Row" hidden="1">#REF!</definedName>
    <definedName name="XRefPaste25" localSheetId="0" hidden="1">#REF!</definedName>
    <definedName name="XRefPaste25" localSheetId="1" hidden="1">#REF!</definedName>
    <definedName name="XRefPaste25" hidden="1">#REF!</definedName>
    <definedName name="XRefPaste25Row" localSheetId="0" hidden="1">#REF!</definedName>
    <definedName name="XRefPaste25Row" localSheetId="1" hidden="1">#REF!</definedName>
    <definedName name="XRefPaste25Row" hidden="1">#REF!</definedName>
    <definedName name="XRefPaste26Row" localSheetId="0" hidden="1">#REF!</definedName>
    <definedName name="XRefPaste26Row" localSheetId="1" hidden="1">#REF!</definedName>
    <definedName name="XRefPaste26Row" hidden="1">#REF!</definedName>
    <definedName name="XRefPaste27" localSheetId="0" hidden="1">#REF!</definedName>
    <definedName name="XRefPaste27" localSheetId="1" hidden="1">#REF!</definedName>
    <definedName name="XRefPaste27" hidden="1">#REF!</definedName>
    <definedName name="XRefPaste27Row" localSheetId="0" hidden="1">#REF!</definedName>
    <definedName name="XRefPaste27Row" localSheetId="1" hidden="1">#REF!</definedName>
    <definedName name="XRefPaste27Row" hidden="1">#REF!</definedName>
    <definedName name="XRefPaste28Row" localSheetId="0" hidden="1">#REF!</definedName>
    <definedName name="XRefPaste28Row" localSheetId="1" hidden="1">#REF!</definedName>
    <definedName name="XRefPaste28Row" hidden="1">#REF!</definedName>
    <definedName name="XRefPaste29" localSheetId="0" hidden="1">#REF!</definedName>
    <definedName name="XRefPaste29" localSheetId="1" hidden="1">#REF!</definedName>
    <definedName name="XRefPaste29" hidden="1">#REF!</definedName>
    <definedName name="XRefPaste29Row" localSheetId="0" hidden="1">#REF!</definedName>
    <definedName name="XRefPaste29Row" localSheetId="1" hidden="1">#REF!</definedName>
    <definedName name="XRefPaste29Row" hidden="1">#REF!</definedName>
    <definedName name="XRefPaste2Row" localSheetId="0" hidden="1">#REF!</definedName>
    <definedName name="XRefPaste2Row" localSheetId="1" hidden="1">#REF!</definedName>
    <definedName name="XRefPaste2Row" hidden="1">#REF!</definedName>
    <definedName name="XRefPaste3" localSheetId="0" hidden="1">#REF!</definedName>
    <definedName name="XRefPaste3" localSheetId="1" hidden="1">#REF!</definedName>
    <definedName name="XRefPaste3" hidden="1">#REF!</definedName>
    <definedName name="XRefPaste30" localSheetId="0" hidden="1">#REF!</definedName>
    <definedName name="XRefPaste30" localSheetId="1" hidden="1">#REF!</definedName>
    <definedName name="XRefPaste30" hidden="1">#REF!</definedName>
    <definedName name="XRefPaste30Row" localSheetId="0" hidden="1">#REF!</definedName>
    <definedName name="XRefPaste30Row" localSheetId="1" hidden="1">#REF!</definedName>
    <definedName name="XRefPaste30Row" hidden="1">#REF!</definedName>
    <definedName name="XRefPaste31" localSheetId="0" hidden="1">#REF!</definedName>
    <definedName name="XRefPaste31" localSheetId="1" hidden="1">#REF!</definedName>
    <definedName name="XRefPaste31" hidden="1">#REF!</definedName>
    <definedName name="XRefPaste31Row" localSheetId="0" hidden="1">#REF!</definedName>
    <definedName name="XRefPaste31Row" localSheetId="1" hidden="1">#REF!</definedName>
    <definedName name="XRefPaste31Row" hidden="1">#REF!</definedName>
    <definedName name="XRefPaste32Row" localSheetId="0" hidden="1">#REF!</definedName>
    <definedName name="XRefPaste32Row" localSheetId="1" hidden="1">#REF!</definedName>
    <definedName name="XRefPaste32Row" hidden="1">#REF!</definedName>
    <definedName name="XRefPaste33" localSheetId="0" hidden="1">#REF!</definedName>
    <definedName name="XRefPaste33" localSheetId="1" hidden="1">#REF!</definedName>
    <definedName name="XRefPaste33" hidden="1">#REF!</definedName>
    <definedName name="XRefPaste33Row" localSheetId="0" hidden="1">#REF!</definedName>
    <definedName name="XRefPaste33Row" localSheetId="1" hidden="1">#REF!</definedName>
    <definedName name="XRefPaste33Row" hidden="1">#REF!</definedName>
    <definedName name="XRefPaste34Row" localSheetId="0" hidden="1">#REF!</definedName>
    <definedName name="XRefPaste34Row" localSheetId="1" hidden="1">#REF!</definedName>
    <definedName name="XRefPaste34Row" hidden="1">#REF!</definedName>
    <definedName name="XRefPaste35" localSheetId="0" hidden="1">#REF!</definedName>
    <definedName name="XRefPaste35" localSheetId="1" hidden="1">#REF!</definedName>
    <definedName name="XRefPaste35" hidden="1">#REF!</definedName>
    <definedName name="XRefPaste35Row" localSheetId="0" hidden="1">#REF!</definedName>
    <definedName name="XRefPaste35Row" localSheetId="1" hidden="1">#REF!</definedName>
    <definedName name="XRefPaste35Row" hidden="1">#REF!</definedName>
    <definedName name="XRefPaste36" localSheetId="0" hidden="1">#REF!</definedName>
    <definedName name="XRefPaste36" localSheetId="1" hidden="1">#REF!</definedName>
    <definedName name="XRefPaste36" hidden="1">#REF!</definedName>
    <definedName name="XRefPaste36Row" localSheetId="0" hidden="1">#REF!</definedName>
    <definedName name="XRefPaste36Row" localSheetId="1" hidden="1">#REF!</definedName>
    <definedName name="XRefPaste36Row" hidden="1">#REF!</definedName>
    <definedName name="XRefPaste37" localSheetId="0" hidden="1">#REF!</definedName>
    <definedName name="XRefPaste37" localSheetId="1" hidden="1">#REF!</definedName>
    <definedName name="XRefPaste37" hidden="1">#REF!</definedName>
    <definedName name="XRefPaste37Row" localSheetId="0" hidden="1">#REF!</definedName>
    <definedName name="XRefPaste37Row" localSheetId="1" hidden="1">#REF!</definedName>
    <definedName name="XRefPaste37Row" hidden="1">#REF!</definedName>
    <definedName name="XRefPaste38" localSheetId="0" hidden="1">#REF!</definedName>
    <definedName name="XRefPaste38" localSheetId="1" hidden="1">#REF!</definedName>
    <definedName name="XRefPaste38" hidden="1">#REF!</definedName>
    <definedName name="XRefPaste38Row" localSheetId="0" hidden="1">#REF!</definedName>
    <definedName name="XRefPaste38Row" localSheetId="1" hidden="1">#REF!</definedName>
    <definedName name="XRefPaste38Row" hidden="1">#REF!</definedName>
    <definedName name="XRefPaste39" localSheetId="0" hidden="1">#REF!</definedName>
    <definedName name="XRefPaste39" localSheetId="1" hidden="1">#REF!</definedName>
    <definedName name="XRefPaste39" hidden="1">#REF!</definedName>
    <definedName name="XRefPaste39Row" localSheetId="0" hidden="1">#REF!</definedName>
    <definedName name="XRefPaste39Row" localSheetId="1" hidden="1">#REF!</definedName>
    <definedName name="XRefPaste39Row" hidden="1">#REF!</definedName>
    <definedName name="XRefPaste3Row" localSheetId="0" hidden="1">#REF!</definedName>
    <definedName name="XRefPaste3Row" localSheetId="1" hidden="1">#REF!</definedName>
    <definedName name="XRefPaste3Row" hidden="1">#REF!</definedName>
    <definedName name="XRefPaste4" localSheetId="0" hidden="1">#REF!</definedName>
    <definedName name="XRefPaste4" localSheetId="1" hidden="1">#REF!</definedName>
    <definedName name="XRefPaste4" hidden="1">#REF!</definedName>
    <definedName name="XRefPaste40" localSheetId="0" hidden="1">#REF!</definedName>
    <definedName name="XRefPaste40" localSheetId="1" hidden="1">#REF!</definedName>
    <definedName name="XRefPaste40" hidden="1">#REF!</definedName>
    <definedName name="XRefPaste40Row" localSheetId="0" hidden="1">#REF!</definedName>
    <definedName name="XRefPaste40Row" localSheetId="1" hidden="1">#REF!</definedName>
    <definedName name="XRefPaste40Row" hidden="1">#REF!</definedName>
    <definedName name="XRefPaste41" localSheetId="0" hidden="1">#REF!</definedName>
    <definedName name="XRefPaste41" localSheetId="1" hidden="1">#REF!</definedName>
    <definedName name="XRefPaste41" hidden="1">#REF!</definedName>
    <definedName name="XRefPaste41Row" localSheetId="0" hidden="1">#REF!</definedName>
    <definedName name="XRefPaste41Row" localSheetId="1" hidden="1">#REF!</definedName>
    <definedName name="XRefPaste41Row" hidden="1">#REF!</definedName>
    <definedName name="XRefPaste42" localSheetId="0" hidden="1">#REF!</definedName>
    <definedName name="XRefPaste42" localSheetId="1" hidden="1">#REF!</definedName>
    <definedName name="XRefPaste42" hidden="1">#REF!</definedName>
    <definedName name="XRefPaste42Row" localSheetId="0" hidden="1">#REF!</definedName>
    <definedName name="XRefPaste42Row" localSheetId="1" hidden="1">#REF!</definedName>
    <definedName name="XRefPaste42Row" hidden="1">#REF!</definedName>
    <definedName name="XRefPaste43" localSheetId="0" hidden="1">#REF!</definedName>
    <definedName name="XRefPaste43" localSheetId="1" hidden="1">#REF!</definedName>
    <definedName name="XRefPaste43" hidden="1">#REF!</definedName>
    <definedName name="XRefPaste43Row" localSheetId="0" hidden="1">#REF!</definedName>
    <definedName name="XRefPaste43Row" localSheetId="1" hidden="1">#REF!</definedName>
    <definedName name="XRefPaste43Row" hidden="1">#REF!</definedName>
    <definedName name="XRefPaste44" localSheetId="0" hidden="1">#REF!</definedName>
    <definedName name="XRefPaste44" localSheetId="1" hidden="1">#REF!</definedName>
    <definedName name="XRefPaste44" hidden="1">#REF!</definedName>
    <definedName name="XRefPaste44Row" localSheetId="0" hidden="1">#REF!</definedName>
    <definedName name="XRefPaste44Row" localSheetId="1" hidden="1">#REF!</definedName>
    <definedName name="XRefPaste44Row" hidden="1">#REF!</definedName>
    <definedName name="XRefPaste45" localSheetId="0" hidden="1">#REF!</definedName>
    <definedName name="XRefPaste45" localSheetId="1" hidden="1">#REF!</definedName>
    <definedName name="XRefPaste45" hidden="1">#REF!</definedName>
    <definedName name="XRefPaste45Row" localSheetId="0" hidden="1">#REF!</definedName>
    <definedName name="XRefPaste45Row" localSheetId="1" hidden="1">#REF!</definedName>
    <definedName name="XRefPaste45Row" hidden="1">#REF!</definedName>
    <definedName name="XRefPaste46" localSheetId="0" hidden="1">#REF!</definedName>
    <definedName name="XRefPaste46" localSheetId="1" hidden="1">#REF!</definedName>
    <definedName name="XRefPaste46" hidden="1">#REF!</definedName>
    <definedName name="XRefPaste46Row" localSheetId="0" hidden="1">#REF!</definedName>
    <definedName name="XRefPaste46Row" localSheetId="1" hidden="1">#REF!</definedName>
    <definedName name="XRefPaste46Row" hidden="1">#REF!</definedName>
    <definedName name="XRefPaste47" localSheetId="0" hidden="1">#REF!</definedName>
    <definedName name="XRefPaste47" localSheetId="1" hidden="1">#REF!</definedName>
    <definedName name="XRefPaste47" hidden="1">#REF!</definedName>
    <definedName name="XRefPaste47Row" localSheetId="0" hidden="1">#REF!</definedName>
    <definedName name="XRefPaste47Row" localSheetId="1" hidden="1">#REF!</definedName>
    <definedName name="XRefPaste47Row" hidden="1">#REF!</definedName>
    <definedName name="XRefPaste48Row" localSheetId="0" hidden="1">#REF!</definedName>
    <definedName name="XRefPaste48Row" localSheetId="1" hidden="1">#REF!</definedName>
    <definedName name="XRefPaste48Row" hidden="1">#REF!</definedName>
    <definedName name="XRefPaste49Row" localSheetId="0" hidden="1">#REF!</definedName>
    <definedName name="XRefPaste49Row" localSheetId="1" hidden="1">#REF!</definedName>
    <definedName name="XRefPaste49Row" hidden="1">#REF!</definedName>
    <definedName name="XRefPaste4Row" localSheetId="0" hidden="1">#REF!</definedName>
    <definedName name="XRefPaste4Row" localSheetId="1" hidden="1">#REF!</definedName>
    <definedName name="XRefPaste4Row" hidden="1">#REF!</definedName>
    <definedName name="XRefPaste5" localSheetId="0" hidden="1">#REF!</definedName>
    <definedName name="XRefPaste5" localSheetId="1" hidden="1">#REF!</definedName>
    <definedName name="XRefPaste5" hidden="1">#REF!</definedName>
    <definedName name="XRefPaste50Row" localSheetId="0" hidden="1">#REF!</definedName>
    <definedName name="XRefPaste50Row" localSheetId="1" hidden="1">#REF!</definedName>
    <definedName name="XRefPaste50Row" hidden="1">#REF!</definedName>
    <definedName name="XRefPaste51Row" localSheetId="0" hidden="1">#REF!</definedName>
    <definedName name="XRefPaste51Row" localSheetId="1" hidden="1">#REF!</definedName>
    <definedName name="XRefPaste51Row" hidden="1">#REF!</definedName>
    <definedName name="XRefPaste52Row" localSheetId="0" hidden="1">#REF!</definedName>
    <definedName name="XRefPaste52Row" localSheetId="1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hidden="1">#REF!</definedName>
    <definedName name="XRefPaste54" localSheetId="0" hidden="1">#REF!</definedName>
    <definedName name="XRefPaste54" localSheetId="1" hidden="1">#REF!</definedName>
    <definedName name="XRefPaste54" hidden="1">#REF!</definedName>
    <definedName name="XRefPaste54Row" localSheetId="0" hidden="1">#REF!</definedName>
    <definedName name="XRefPaste54Row" localSheetId="1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hidden="1">#REF!</definedName>
    <definedName name="XRefPaste56Row" localSheetId="0" hidden="1">#REF!</definedName>
    <definedName name="XRefPaste56Row" localSheetId="1" hidden="1">#REF!</definedName>
    <definedName name="XRefPaste56Row" hidden="1">#REF!</definedName>
    <definedName name="XRefPaste57Row" localSheetId="0" hidden="1">#REF!</definedName>
    <definedName name="XRefPaste57Row" localSheetId="1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hidden="1">#REF!</definedName>
    <definedName name="XRefPaste59Row" localSheetId="0" hidden="1">#REF!</definedName>
    <definedName name="XRefPaste59Row" localSheetId="1" hidden="1">#REF!</definedName>
    <definedName name="XRefPaste59Row" hidden="1">#REF!</definedName>
    <definedName name="XRefPaste5Row" localSheetId="0" hidden="1">#REF!</definedName>
    <definedName name="XRefPaste5Row" localSheetId="1" hidden="1">#REF!</definedName>
    <definedName name="XRefPaste5Row" hidden="1">#REF!</definedName>
    <definedName name="XRefPaste60Row" localSheetId="0" hidden="1">#REF!</definedName>
    <definedName name="XRefPaste60Row" localSheetId="1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hidden="1">#REF!</definedName>
    <definedName name="XRefPaste62" localSheetId="0" hidden="1">#REF!</definedName>
    <definedName name="XRefPaste62" localSheetId="1" hidden="1">#REF!</definedName>
    <definedName name="XRefPaste62" hidden="1">#REF!</definedName>
    <definedName name="XRefPaste62Row" localSheetId="0" hidden="1">#REF!</definedName>
    <definedName name="XRefPaste62Row" localSheetId="1" hidden="1">#REF!</definedName>
    <definedName name="XRefPaste62Row" hidden="1">#REF!</definedName>
    <definedName name="XRefPaste63Row" localSheetId="0" hidden="1">#REF!</definedName>
    <definedName name="XRefPaste63Row" localSheetId="1" hidden="1">#REF!</definedName>
    <definedName name="XRefPaste63Row" hidden="1">#REF!</definedName>
    <definedName name="XRefPaste64Row" localSheetId="0" hidden="1">#REF!</definedName>
    <definedName name="XRefPaste64Row" localSheetId="1" hidden="1">#REF!</definedName>
    <definedName name="XRefPaste64Row" hidden="1">#REF!</definedName>
    <definedName name="XRefPaste65Row" localSheetId="0" hidden="1">#REF!</definedName>
    <definedName name="XRefPaste65Row" localSheetId="1" hidden="1">#REF!</definedName>
    <definedName name="XRefPaste65Row" hidden="1">#REF!</definedName>
    <definedName name="XRefPaste66Row" localSheetId="0" hidden="1">#REF!</definedName>
    <definedName name="XRefPaste66Row" localSheetId="1" hidden="1">#REF!</definedName>
    <definedName name="XRefPaste66Row" hidden="1">#REF!</definedName>
    <definedName name="XRefPaste67Row" localSheetId="0" hidden="1">#REF!</definedName>
    <definedName name="XRefPaste67Row" localSheetId="1" hidden="1">#REF!</definedName>
    <definedName name="XRefPaste67Row" hidden="1">#REF!</definedName>
    <definedName name="XRefPaste68Row" localSheetId="0" hidden="1">#REF!</definedName>
    <definedName name="XRefPaste68Row" localSheetId="1" hidden="1">#REF!</definedName>
    <definedName name="XRefPaste68Row" hidden="1">#REF!</definedName>
    <definedName name="XRefPaste69Row" localSheetId="0" hidden="1">#REF!</definedName>
    <definedName name="XRefPaste69Row" localSheetId="1" hidden="1">#REF!</definedName>
    <definedName name="XRefPaste69Row" hidden="1">#REF!</definedName>
    <definedName name="XRefPaste7" localSheetId="0" hidden="1">#REF!</definedName>
    <definedName name="XRefPaste7" localSheetId="1" hidden="1">#REF!</definedName>
    <definedName name="XRefPaste7" hidden="1">#REF!</definedName>
    <definedName name="XRefPaste70Row" localSheetId="0" hidden="1">#REF!</definedName>
    <definedName name="XRefPaste70Row" localSheetId="1" hidden="1">#REF!</definedName>
    <definedName name="XRefPaste70Row" hidden="1">#REF!</definedName>
    <definedName name="XRefPaste71Row" localSheetId="0" hidden="1">#REF!</definedName>
    <definedName name="XRefPaste71Row" localSheetId="1" hidden="1">#REF!</definedName>
    <definedName name="XRefPaste71Row" hidden="1">#REF!</definedName>
    <definedName name="XRefPaste72Row" localSheetId="0" hidden="1">#REF!</definedName>
    <definedName name="XRefPaste72Row" localSheetId="1" hidden="1">#REF!</definedName>
    <definedName name="XRefPaste72Row" hidden="1">#REF!</definedName>
    <definedName name="XRefPaste73Row" localSheetId="0" hidden="1">#REF!</definedName>
    <definedName name="XRefPaste73Row" localSheetId="1" hidden="1">#REF!</definedName>
    <definedName name="XRefPaste73Row" hidden="1">#REF!</definedName>
    <definedName name="XRefPaste74Row" localSheetId="0" hidden="1">#REF!</definedName>
    <definedName name="XRefPaste74Row" localSheetId="1" hidden="1">#REF!</definedName>
    <definedName name="XRefPaste74Row" hidden="1">#REF!</definedName>
    <definedName name="XRefPaste75Row" localSheetId="0" hidden="1">#REF!</definedName>
    <definedName name="XRefPaste75Row" localSheetId="1" hidden="1">#REF!</definedName>
    <definedName name="XRefPaste75Row" hidden="1">#REF!</definedName>
    <definedName name="XRefPaste76Row" localSheetId="0" hidden="1">#REF!</definedName>
    <definedName name="XRefPaste76Row" localSheetId="1" hidden="1">#REF!</definedName>
    <definedName name="XRefPaste76Row" hidden="1">#REF!</definedName>
    <definedName name="XRefPaste77Row" localSheetId="0" hidden="1">#REF!</definedName>
    <definedName name="XRefPaste77Row" localSheetId="1" hidden="1">#REF!</definedName>
    <definedName name="XRefPaste77Row" hidden="1">#REF!</definedName>
    <definedName name="XRefPaste7Row" localSheetId="0" hidden="1">#REF!</definedName>
    <definedName name="XRefPaste7Row" localSheetId="1" hidden="1">#REF!</definedName>
    <definedName name="XRefPaste7Row" hidden="1">#REF!</definedName>
    <definedName name="XRefPaste8" localSheetId="0" hidden="1">#REF!</definedName>
    <definedName name="XRefPaste8" localSheetId="1" hidden="1">#REF!</definedName>
    <definedName name="XRefPaste8" hidden="1">#REF!</definedName>
    <definedName name="XRefPaste8Row" localSheetId="0" hidden="1">#REF!</definedName>
    <definedName name="XRefPaste8Row" localSheetId="1" hidden="1">#REF!</definedName>
    <definedName name="XRefPaste8Row" hidden="1">#REF!</definedName>
    <definedName name="XRefPaste9Row" localSheetId="0" hidden="1">#REF!</definedName>
    <definedName name="XRefPaste9Row" localSheetId="1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0" hidden="1">#REF!</definedName>
    <definedName name="ппп" localSheetId="1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0" hidden="1">#REF!</definedName>
    <definedName name="연말" localSheetId="1" hidden="1">#REF!</definedName>
    <definedName name="연말" hidden="1">#REF!</definedName>
    <definedName name="연말예상" localSheetId="0" hidden="1">#REF!</definedName>
    <definedName name="연말예상" localSheetId="1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0" hidden="1">#REF!</definedName>
    <definedName name="이이잉" localSheetId="1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0" hidden="1">#REF!</definedName>
    <definedName name="조정" localSheetId="1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T108" i="51" l="1"/>
  <c r="T116" i="51"/>
  <c r="AB56" i="51"/>
  <c r="AC56" i="51"/>
  <c r="AD56" i="51"/>
  <c r="AE56" i="51"/>
  <c r="AB57" i="51"/>
  <c r="AC57" i="51"/>
  <c r="AD57" i="51"/>
  <c r="AE57" i="51"/>
  <c r="AB58" i="51"/>
  <c r="AC58" i="51"/>
  <c r="AD58" i="51"/>
  <c r="AE58" i="51"/>
  <c r="AB59" i="51"/>
  <c r="AC59" i="51"/>
  <c r="AD59" i="51"/>
  <c r="AE59" i="51"/>
  <c r="AB60" i="51"/>
  <c r="AC60" i="51"/>
  <c r="AD60" i="51"/>
  <c r="AE60" i="51"/>
  <c r="AB61" i="51"/>
  <c r="AC61" i="51"/>
  <c r="AD61" i="51"/>
  <c r="AE61" i="51"/>
  <c r="AB62" i="51"/>
  <c r="AC62" i="51"/>
  <c r="AD62" i="51"/>
  <c r="AE62" i="51"/>
  <c r="AB63" i="51"/>
  <c r="AD63" i="51"/>
  <c r="AY10" i="51" l="1"/>
  <c r="AZ10" i="51"/>
  <c r="AY11" i="51"/>
  <c r="AZ11" i="51"/>
  <c r="AY12" i="51"/>
  <c r="AZ12" i="51"/>
  <c r="AY13" i="51"/>
  <c r="AZ13" i="51"/>
  <c r="AY14" i="51"/>
  <c r="AZ14" i="51"/>
  <c r="AY15" i="51"/>
  <c r="AZ15" i="51"/>
  <c r="AY16" i="51"/>
  <c r="AZ16" i="51"/>
  <c r="AY17" i="51"/>
  <c r="AZ17" i="51"/>
  <c r="AY18" i="51"/>
  <c r="AZ18" i="51"/>
  <c r="AY19" i="51"/>
  <c r="AZ19" i="51"/>
  <c r="AY20" i="51"/>
  <c r="AZ20" i="51"/>
  <c r="AY21" i="51"/>
  <c r="AZ21" i="51"/>
  <c r="AY22" i="51"/>
  <c r="AZ22" i="51"/>
  <c r="AY23" i="51"/>
  <c r="AZ23" i="51"/>
  <c r="AY24" i="51"/>
  <c r="AZ24" i="51"/>
  <c r="AY25" i="51"/>
  <c r="AZ25" i="51"/>
  <c r="AY26" i="51"/>
  <c r="AZ26" i="51"/>
  <c r="AY27" i="51"/>
  <c r="AZ27" i="51"/>
  <c r="AY28" i="51"/>
  <c r="AZ28" i="51"/>
  <c r="AY29" i="51"/>
  <c r="AZ29" i="51"/>
  <c r="AY30" i="51"/>
  <c r="AZ30" i="51"/>
  <c r="AY31" i="51"/>
  <c r="AZ31" i="51"/>
  <c r="AY32" i="51"/>
  <c r="AZ32" i="51"/>
  <c r="AY33" i="51"/>
  <c r="AZ33" i="51"/>
  <c r="AY34" i="51"/>
  <c r="AZ34" i="51"/>
  <c r="AY35" i="51"/>
  <c r="AZ35" i="51"/>
  <c r="AY36" i="51"/>
  <c r="AZ36" i="51"/>
  <c r="AY37" i="51"/>
  <c r="AZ37" i="51"/>
  <c r="AY38" i="51"/>
  <c r="AZ38" i="51"/>
  <c r="AY39" i="51"/>
  <c r="AZ39" i="51"/>
  <c r="AY40" i="51"/>
  <c r="AZ40" i="51"/>
  <c r="AY41" i="51"/>
  <c r="AZ41" i="51"/>
  <c r="AY42" i="51"/>
  <c r="AZ42" i="51"/>
  <c r="AY43" i="51"/>
  <c r="AZ43" i="51"/>
  <c r="AY44" i="51"/>
  <c r="AZ44" i="51"/>
  <c r="AY45" i="51"/>
  <c r="AZ45" i="51"/>
  <c r="AY46" i="51"/>
  <c r="AZ46" i="51"/>
  <c r="AY47" i="51"/>
  <c r="AZ47" i="51"/>
  <c r="AY48" i="51"/>
  <c r="AZ48" i="51"/>
  <c r="AY49" i="51"/>
  <c r="AZ49" i="51"/>
  <c r="AY50" i="51"/>
  <c r="AZ50" i="51"/>
  <c r="AY51" i="51"/>
  <c r="AZ51" i="51"/>
  <c r="AY52" i="51"/>
  <c r="AZ52" i="51"/>
  <c r="AY53" i="51"/>
  <c r="AZ53" i="51"/>
  <c r="AY54" i="51"/>
  <c r="AZ54" i="51"/>
  <c r="AY55" i="51"/>
  <c r="AZ55" i="51"/>
  <c r="AY56" i="51"/>
  <c r="AZ56" i="51"/>
  <c r="AY57" i="51"/>
  <c r="AZ57" i="51"/>
  <c r="AY59" i="51"/>
  <c r="AZ59" i="51"/>
  <c r="AY60" i="51"/>
  <c r="AZ60" i="51"/>
  <c r="AY61" i="51"/>
  <c r="AZ61" i="51"/>
  <c r="AY62" i="51"/>
  <c r="AZ62" i="51"/>
  <c r="AY63" i="51"/>
  <c r="AZ63" i="51"/>
  <c r="AY64" i="51"/>
  <c r="AZ64" i="51"/>
  <c r="AY65" i="51"/>
  <c r="AZ65" i="51"/>
  <c r="AY66" i="51"/>
  <c r="AZ66" i="51"/>
  <c r="AY67" i="51"/>
  <c r="AZ67" i="51"/>
  <c r="AY68" i="51"/>
  <c r="AZ68" i="51"/>
  <c r="AY69" i="51"/>
  <c r="AZ69" i="51"/>
  <c r="AY70" i="51"/>
  <c r="AZ70" i="51"/>
  <c r="AY71" i="51"/>
  <c r="AZ71" i="51"/>
  <c r="AY72" i="51"/>
  <c r="AZ72" i="51"/>
  <c r="AY73" i="51"/>
  <c r="AZ73" i="51"/>
  <c r="AY74" i="51"/>
  <c r="AZ74" i="51"/>
  <c r="AY75" i="51"/>
  <c r="AZ75" i="51"/>
  <c r="AY76" i="51"/>
  <c r="AZ76" i="51"/>
  <c r="AY77" i="51"/>
  <c r="AZ77" i="51"/>
  <c r="AY78" i="51"/>
  <c r="AZ78" i="51"/>
  <c r="AY79" i="51"/>
  <c r="AZ79" i="51"/>
  <c r="AY80" i="51"/>
  <c r="AZ80" i="51"/>
  <c r="AY81" i="51"/>
  <c r="AZ81" i="51"/>
  <c r="AY82" i="51"/>
  <c r="AZ82" i="51"/>
  <c r="AY83" i="51"/>
  <c r="AZ83" i="51"/>
  <c r="AY84" i="51"/>
  <c r="AZ84" i="51"/>
  <c r="AY85" i="51"/>
  <c r="AZ85" i="51"/>
  <c r="AY86" i="51"/>
  <c r="AZ86" i="51"/>
  <c r="AY87" i="51"/>
  <c r="AZ87" i="51"/>
  <c r="AY88" i="51"/>
  <c r="AZ88" i="51"/>
  <c r="AY89" i="51"/>
  <c r="AZ89" i="51"/>
  <c r="AY90" i="51"/>
  <c r="AZ90" i="51"/>
  <c r="AY91" i="51"/>
  <c r="AZ91" i="51"/>
  <c r="AY92" i="51"/>
  <c r="AZ92" i="51"/>
  <c r="AY93" i="51"/>
  <c r="AZ93" i="51"/>
  <c r="AY94" i="51"/>
  <c r="AZ94" i="51"/>
  <c r="AY95" i="51"/>
  <c r="AZ95" i="51"/>
  <c r="AY96" i="51"/>
  <c r="AZ96" i="51"/>
  <c r="AY97" i="51"/>
  <c r="AZ97" i="51"/>
  <c r="AY98" i="51"/>
  <c r="AZ98" i="51"/>
  <c r="AY99" i="51"/>
  <c r="AZ99" i="51"/>
  <c r="AY100" i="51"/>
  <c r="AZ100" i="51"/>
  <c r="AY101" i="51"/>
  <c r="AZ101" i="51"/>
  <c r="AY102" i="51"/>
  <c r="AZ102" i="51"/>
  <c r="AY103" i="51"/>
  <c r="AZ103" i="51"/>
  <c r="AY104" i="51"/>
  <c r="AZ104" i="51"/>
  <c r="AY105" i="51"/>
  <c r="AZ105" i="51"/>
  <c r="AY106" i="51"/>
  <c r="AZ106" i="51"/>
  <c r="AY107" i="51"/>
  <c r="AZ107" i="51"/>
  <c r="AY108" i="51"/>
  <c r="AZ108" i="51"/>
  <c r="AY109" i="51"/>
  <c r="AZ109" i="51"/>
  <c r="AY110" i="51"/>
  <c r="AZ110" i="51"/>
  <c r="AY111" i="51"/>
  <c r="AZ111" i="51"/>
  <c r="AY112" i="51"/>
  <c r="AZ112" i="51"/>
  <c r="AY113" i="51"/>
  <c r="AZ113" i="51"/>
  <c r="AY114" i="51"/>
  <c r="AZ114" i="51"/>
  <c r="AY115" i="51"/>
  <c r="AZ115" i="51"/>
  <c r="AY116" i="51"/>
  <c r="AZ116" i="51"/>
  <c r="AY117" i="51"/>
  <c r="AZ117" i="51"/>
  <c r="AY118" i="51"/>
  <c r="AZ118" i="51"/>
  <c r="AY119" i="51"/>
  <c r="AZ119" i="51"/>
  <c r="AY120" i="51"/>
  <c r="AZ120" i="51"/>
  <c r="AY121" i="51"/>
  <c r="AZ121" i="51"/>
  <c r="AY122" i="51"/>
  <c r="AZ122" i="51"/>
  <c r="AY123" i="51"/>
  <c r="AZ123" i="51"/>
  <c r="AY124" i="51"/>
  <c r="AZ124" i="51"/>
  <c r="AY125" i="51"/>
  <c r="AZ125" i="51"/>
  <c r="AY126" i="51"/>
  <c r="AZ126" i="51"/>
  <c r="AY127" i="51"/>
  <c r="AZ127" i="51"/>
  <c r="AY128" i="51"/>
  <c r="AZ128" i="51"/>
  <c r="AY129" i="51"/>
  <c r="AZ129" i="51"/>
  <c r="AY130" i="51"/>
  <c r="AZ130" i="51"/>
  <c r="AY131" i="51"/>
  <c r="AZ131" i="51"/>
  <c r="AY132" i="51"/>
  <c r="AZ132" i="51"/>
  <c r="AY133" i="51"/>
  <c r="AZ133" i="51"/>
  <c r="AY134" i="51"/>
  <c r="AZ134" i="51"/>
  <c r="AZ9" i="51"/>
  <c r="AY9" i="51"/>
  <c r="AV173" i="51"/>
  <c r="AV165" i="51"/>
  <c r="AV161" i="51"/>
  <c r="AV159" i="51"/>
  <c r="AV157" i="51"/>
  <c r="AV147" i="51"/>
  <c r="AW175" i="51"/>
  <c r="AV171" i="51"/>
  <c r="AV170" i="51"/>
  <c r="AV168" i="51"/>
  <c r="AV166" i="51"/>
  <c r="AV162" i="51"/>
  <c r="AV160" i="51"/>
  <c r="AV158" i="51"/>
  <c r="AV156" i="51"/>
  <c r="AV153" i="51"/>
  <c r="AV152" i="51"/>
  <c r="AV151" i="51"/>
  <c r="AV150" i="51"/>
  <c r="AV148" i="51"/>
  <c r="AV146" i="51"/>
  <c r="AV143" i="51"/>
  <c r="X25" i="53"/>
  <c r="W25" i="53"/>
  <c r="AV149" i="51" l="1"/>
  <c r="AV145" i="51"/>
  <c r="AW144" i="51" s="1"/>
  <c r="AW179" i="51" s="1"/>
  <c r="AV155" i="51"/>
  <c r="AW154" i="51" s="1"/>
  <c r="AW180" i="51" s="1"/>
  <c r="AW169" i="51"/>
  <c r="AV167" i="51"/>
  <c r="AW164" i="51" s="1"/>
  <c r="AW163" i="51" l="1"/>
  <c r="AW174" i="51" s="1"/>
  <c r="AW176" i="51" s="1"/>
  <c r="AW181" i="51" s="1"/>
  <c r="AW178" i="51" l="1"/>
  <c r="W13" i="53" l="1"/>
  <c r="W10" i="53"/>
  <c r="O355" i="53" l="1"/>
  <c r="M355" i="53"/>
  <c r="N321" i="53"/>
  <c r="P330" i="53" l="1"/>
  <c r="P328" i="53"/>
  <c r="P324" i="53"/>
  <c r="P321" i="53"/>
  <c r="P312" i="53"/>
  <c r="P308" i="53" s="1"/>
  <c r="P305" i="53"/>
  <c r="P300" i="53"/>
  <c r="P290" i="53"/>
  <c r="P287" i="53"/>
  <c r="P282" i="53"/>
  <c r="O275" i="53"/>
  <c r="P274" i="53" s="1"/>
  <c r="O270" i="53"/>
  <c r="O268" i="53"/>
  <c r="O266" i="53"/>
  <c r="O263" i="53"/>
  <c r="O262" i="53" s="1"/>
  <c r="P256" i="53"/>
  <c r="O253" i="53"/>
  <c r="P251" i="53" s="1"/>
  <c r="O246" i="53"/>
  <c r="O244" i="53"/>
  <c r="O234" i="53"/>
  <c r="O220" i="53"/>
  <c r="P212" i="53"/>
  <c r="P210" i="53"/>
  <c r="P208" i="53"/>
  <c r="P203" i="53"/>
  <c r="P200" i="53"/>
  <c r="P193" i="53"/>
  <c r="P190" i="53"/>
  <c r="P188" i="53"/>
  <c r="O183" i="53"/>
  <c r="O177" i="53" s="1"/>
  <c r="O172" i="53"/>
  <c r="O168" i="53"/>
  <c r="O164" i="53"/>
  <c r="O161" i="53"/>
  <c r="O159" i="53" s="1"/>
  <c r="O154" i="53"/>
  <c r="O151" i="53" s="1"/>
  <c r="P143" i="53"/>
  <c r="P142" i="53" s="1"/>
  <c r="P138" i="53"/>
  <c r="P134" i="53"/>
  <c r="P127" i="53"/>
  <c r="O118" i="53"/>
  <c r="P117" i="53" s="1"/>
  <c r="O113" i="53"/>
  <c r="O110" i="53"/>
  <c r="P106" i="53"/>
  <c r="P104" i="53"/>
  <c r="O102" i="53"/>
  <c r="O99" i="53"/>
  <c r="O96" i="53"/>
  <c r="O93" i="53"/>
  <c r="O92" i="53" s="1"/>
  <c r="P88" i="53"/>
  <c r="O84" i="53"/>
  <c r="O81" i="53"/>
  <c r="O78" i="53"/>
  <c r="O67" i="53"/>
  <c r="O50" i="53"/>
  <c r="O45" i="53"/>
  <c r="O43" i="53"/>
  <c r="O41" i="53"/>
  <c r="O37" i="53"/>
  <c r="O34" i="53"/>
  <c r="O30" i="53"/>
  <c r="O27" i="53"/>
  <c r="O18" i="53"/>
  <c r="O15" i="53"/>
  <c r="P285" i="53" l="1"/>
  <c r="O232" i="53"/>
  <c r="P218" i="53" s="1"/>
  <c r="P217" i="53" s="1"/>
  <c r="O40" i="53"/>
  <c r="O14" i="53"/>
  <c r="P10" i="53" s="1"/>
  <c r="P109" i="53"/>
  <c r="P108" i="53" s="1"/>
  <c r="P66" i="53"/>
  <c r="O33" i="53"/>
  <c r="P26" i="53" s="1"/>
  <c r="P133" i="53"/>
  <c r="P199" i="53"/>
  <c r="P272" i="53"/>
  <c r="O95" i="53"/>
  <c r="P91" i="53" s="1"/>
  <c r="O265" i="53"/>
  <c r="P261" i="53" s="1"/>
  <c r="P255" i="53" s="1"/>
  <c r="P150" i="53"/>
  <c r="P171" i="53"/>
  <c r="P334" i="53"/>
  <c r="P9" i="53" l="1"/>
  <c r="P65" i="53"/>
  <c r="P319" i="53"/>
  <c r="P335" i="53" s="1"/>
  <c r="P149" i="53"/>
  <c r="P215" i="53" l="1"/>
  <c r="M67" i="53" l="1"/>
  <c r="M78" i="53"/>
  <c r="M81" i="53"/>
  <c r="M84" i="53"/>
  <c r="N88" i="53"/>
  <c r="M93" i="53"/>
  <c r="M96" i="53"/>
  <c r="M99" i="53"/>
  <c r="M102" i="53"/>
  <c r="N104" i="53"/>
  <c r="N106" i="53"/>
  <c r="M113" i="53"/>
  <c r="M110" i="53" s="1"/>
  <c r="W61" i="53" s="1"/>
  <c r="M118" i="53"/>
  <c r="N117" i="53" s="1"/>
  <c r="N127" i="53"/>
  <c r="X72" i="53" s="1"/>
  <c r="N134" i="53"/>
  <c r="N138" i="53"/>
  <c r="N143" i="53"/>
  <c r="N142" i="53" s="1"/>
  <c r="M154" i="53"/>
  <c r="W258" i="53" s="1"/>
  <c r="M183" i="53"/>
  <c r="M177" i="53" s="1"/>
  <c r="M172" i="53" s="1"/>
  <c r="M168" i="53" s="1"/>
  <c r="N188" i="53"/>
  <c r="X103" i="53" s="1"/>
  <c r="N190" i="53"/>
  <c r="N193" i="53"/>
  <c r="N200" i="53"/>
  <c r="N203" i="53"/>
  <c r="X116" i="53" s="1"/>
  <c r="N208" i="53"/>
  <c r="N210" i="53"/>
  <c r="N212" i="53"/>
  <c r="M244" i="53"/>
  <c r="M234" i="53" s="1"/>
  <c r="M246" i="53"/>
  <c r="N251" i="53"/>
  <c r="M263" i="53"/>
  <c r="M266" i="53"/>
  <c r="M268" i="53"/>
  <c r="M270" i="53"/>
  <c r="W317" i="53" s="1"/>
  <c r="M275" i="53"/>
  <c r="N274" i="53" s="1"/>
  <c r="N282" i="53"/>
  <c r="N287" i="53"/>
  <c r="N290" i="53"/>
  <c r="N300" i="53"/>
  <c r="N305" i="53"/>
  <c r="N312" i="53"/>
  <c r="N324" i="53"/>
  <c r="N328" i="53"/>
  <c r="N330" i="53"/>
  <c r="X53" i="53"/>
  <c r="W54" i="53"/>
  <c r="X54" i="53"/>
  <c r="W55" i="53"/>
  <c r="X55" i="53"/>
  <c r="W56" i="53"/>
  <c r="X56" i="53"/>
  <c r="W57" i="53"/>
  <c r="X57" i="53"/>
  <c r="W58" i="53"/>
  <c r="W59" i="53"/>
  <c r="X59" i="53"/>
  <c r="W60" i="53"/>
  <c r="X61" i="53"/>
  <c r="W62" i="53"/>
  <c r="X62" i="53"/>
  <c r="W63" i="53"/>
  <c r="X63" i="53"/>
  <c r="W64" i="53"/>
  <c r="X64" i="53"/>
  <c r="W65" i="53"/>
  <c r="W66" i="53"/>
  <c r="X67" i="53"/>
  <c r="W68" i="53"/>
  <c r="X68" i="53"/>
  <c r="W69" i="53"/>
  <c r="X69" i="53"/>
  <c r="W70" i="53"/>
  <c r="X70" i="53"/>
  <c r="W71" i="53"/>
  <c r="X71" i="53"/>
  <c r="W72" i="53"/>
  <c r="W73" i="53"/>
  <c r="X73" i="53"/>
  <c r="W74" i="53"/>
  <c r="X74" i="53"/>
  <c r="W75" i="53"/>
  <c r="X75" i="53"/>
  <c r="W76" i="53"/>
  <c r="X76" i="53"/>
  <c r="W77" i="53"/>
  <c r="X77" i="53"/>
  <c r="W79" i="53"/>
  <c r="X79" i="53"/>
  <c r="W80" i="53"/>
  <c r="X80" i="53"/>
  <c r="X81" i="53"/>
  <c r="W82" i="53"/>
  <c r="X82" i="53"/>
  <c r="W83" i="53"/>
  <c r="X83" i="53"/>
  <c r="X84" i="53"/>
  <c r="W85" i="53"/>
  <c r="X85" i="53"/>
  <c r="W86" i="53"/>
  <c r="X86" i="53"/>
  <c r="W87" i="53"/>
  <c r="X87" i="53"/>
  <c r="W88" i="53"/>
  <c r="W89" i="53"/>
  <c r="X89" i="53"/>
  <c r="W90" i="53"/>
  <c r="X90" i="53"/>
  <c r="W91" i="53"/>
  <c r="X93" i="53"/>
  <c r="X94" i="53"/>
  <c r="X95" i="53"/>
  <c r="X96" i="53"/>
  <c r="X97" i="53"/>
  <c r="W98" i="53"/>
  <c r="X99" i="53"/>
  <c r="W100" i="53"/>
  <c r="X100" i="53"/>
  <c r="W101" i="53"/>
  <c r="X101" i="53"/>
  <c r="X102" i="53"/>
  <c r="W103" i="53"/>
  <c r="W104" i="53"/>
  <c r="W105" i="53"/>
  <c r="X105" i="53"/>
  <c r="W106" i="53"/>
  <c r="W107" i="53"/>
  <c r="X107" i="53"/>
  <c r="W108" i="53"/>
  <c r="W109" i="53"/>
  <c r="X110" i="53"/>
  <c r="W111" i="53"/>
  <c r="X111" i="53"/>
  <c r="W112" i="53"/>
  <c r="X113" i="53"/>
  <c r="W114" i="53"/>
  <c r="X114" i="53"/>
  <c r="W115" i="53"/>
  <c r="X115" i="53"/>
  <c r="W116" i="53"/>
  <c r="W117" i="53"/>
  <c r="X118" i="53"/>
  <c r="W119" i="53"/>
  <c r="X119" i="53"/>
  <c r="W120" i="53"/>
  <c r="X120" i="53"/>
  <c r="W121" i="53"/>
  <c r="X121" i="53"/>
  <c r="W122" i="53"/>
  <c r="X122" i="53"/>
  <c r="W123" i="53"/>
  <c r="X123" i="53"/>
  <c r="W124" i="53"/>
  <c r="X124" i="53"/>
  <c r="W125" i="53"/>
  <c r="X125" i="53"/>
  <c r="W126" i="53"/>
  <c r="X126" i="53"/>
  <c r="W127" i="53"/>
  <c r="W128" i="53"/>
  <c r="X128" i="53"/>
  <c r="W129" i="53"/>
  <c r="W130" i="53"/>
  <c r="W131" i="53"/>
  <c r="X131" i="53"/>
  <c r="X132" i="53"/>
  <c r="W134" i="53"/>
  <c r="W135" i="53"/>
  <c r="X135" i="53"/>
  <c r="W136" i="53"/>
  <c r="X136" i="53"/>
  <c r="W137" i="53"/>
  <c r="X137" i="53"/>
  <c r="W138" i="53"/>
  <c r="W139" i="53"/>
  <c r="X139" i="53"/>
  <c r="W140" i="53"/>
  <c r="X140" i="53"/>
  <c r="W141" i="53"/>
  <c r="W142" i="53"/>
  <c r="W143" i="53"/>
  <c r="X144" i="53"/>
  <c r="X145" i="53"/>
  <c r="W146" i="53"/>
  <c r="W147" i="53"/>
  <c r="X147" i="53"/>
  <c r="W148" i="53"/>
  <c r="X148" i="53"/>
  <c r="W149" i="53"/>
  <c r="W150" i="53"/>
  <c r="X151" i="53"/>
  <c r="W152" i="53"/>
  <c r="X152" i="53"/>
  <c r="W153" i="53"/>
  <c r="X153" i="53"/>
  <c r="X154" i="53"/>
  <c r="W155" i="53"/>
  <c r="X155" i="53"/>
  <c r="W156" i="53"/>
  <c r="W157" i="53"/>
  <c r="X157" i="53"/>
  <c r="W158" i="53"/>
  <c r="X158" i="53"/>
  <c r="X159" i="53"/>
  <c r="W160" i="53"/>
  <c r="X160" i="53"/>
  <c r="X161" i="53"/>
  <c r="W162" i="53"/>
  <c r="X162" i="53"/>
  <c r="W163" i="53"/>
  <c r="X163" i="53"/>
  <c r="X164" i="53"/>
  <c r="W165" i="53"/>
  <c r="X165" i="53"/>
  <c r="W166" i="53"/>
  <c r="X166" i="53"/>
  <c r="W167" i="53"/>
  <c r="X167" i="53"/>
  <c r="X168" i="53"/>
  <c r="W169" i="53"/>
  <c r="X169" i="53"/>
  <c r="W170" i="53"/>
  <c r="X170" i="53"/>
  <c r="W171" i="53"/>
  <c r="X172" i="53"/>
  <c r="W173" i="53"/>
  <c r="X173" i="53"/>
  <c r="W174" i="53"/>
  <c r="X174" i="53"/>
  <c r="W175" i="53"/>
  <c r="X175" i="53"/>
  <c r="W176" i="53"/>
  <c r="X176" i="53"/>
  <c r="W178" i="53"/>
  <c r="W179" i="53"/>
  <c r="X179" i="53"/>
  <c r="W180" i="53"/>
  <c r="X180" i="53"/>
  <c r="W181" i="53"/>
  <c r="X181" i="53"/>
  <c r="W182" i="53"/>
  <c r="X182" i="53"/>
  <c r="X183" i="53"/>
  <c r="W184" i="53"/>
  <c r="X184" i="53"/>
  <c r="W185" i="53"/>
  <c r="X185" i="53"/>
  <c r="W186" i="53"/>
  <c r="X186" i="53"/>
  <c r="W187" i="53"/>
  <c r="X187" i="53"/>
  <c r="W188" i="53"/>
  <c r="W189" i="53"/>
  <c r="X189" i="53"/>
  <c r="W190" i="53"/>
  <c r="W191" i="53"/>
  <c r="X191" i="53"/>
  <c r="W192" i="53"/>
  <c r="W193" i="53"/>
  <c r="W194" i="53"/>
  <c r="X195" i="53"/>
  <c r="W196" i="53"/>
  <c r="X196" i="53"/>
  <c r="W197" i="53"/>
  <c r="X197" i="53"/>
  <c r="X198" i="53"/>
  <c r="W199" i="53"/>
  <c r="W200" i="53"/>
  <c r="W201" i="53"/>
  <c r="X201" i="53"/>
  <c r="W202" i="53"/>
  <c r="X202" i="53"/>
  <c r="W203" i="53"/>
  <c r="W204" i="53"/>
  <c r="X204" i="53"/>
  <c r="W205" i="53"/>
  <c r="X205" i="53"/>
  <c r="W206" i="53"/>
  <c r="X206" i="53"/>
  <c r="X207" i="53"/>
  <c r="W208" i="53"/>
  <c r="W209" i="53"/>
  <c r="X209" i="53"/>
  <c r="W211" i="53"/>
  <c r="X211" i="53"/>
  <c r="W212" i="53"/>
  <c r="X213" i="53"/>
  <c r="W214" i="53"/>
  <c r="X214" i="53"/>
  <c r="W216" i="53"/>
  <c r="X216" i="53"/>
  <c r="W217" i="53"/>
  <c r="W218" i="53"/>
  <c r="W219" i="53"/>
  <c r="X219" i="53"/>
  <c r="X220" i="53"/>
  <c r="W221" i="53"/>
  <c r="X221" i="53"/>
  <c r="W222" i="53"/>
  <c r="X222" i="53"/>
  <c r="W223" i="53"/>
  <c r="X223" i="53"/>
  <c r="W224" i="53"/>
  <c r="X224" i="53"/>
  <c r="W225" i="53"/>
  <c r="X225" i="53"/>
  <c r="W226" i="53"/>
  <c r="X226" i="53"/>
  <c r="W227" i="53"/>
  <c r="X227" i="53"/>
  <c r="W228" i="53"/>
  <c r="X228" i="53"/>
  <c r="W229" i="53"/>
  <c r="X229" i="53"/>
  <c r="W230" i="53"/>
  <c r="X230" i="53"/>
  <c r="W231" i="53"/>
  <c r="X231" i="53"/>
  <c r="X232" i="53"/>
  <c r="W233" i="53"/>
  <c r="X233" i="53"/>
  <c r="X234" i="53"/>
  <c r="W235" i="53"/>
  <c r="X235" i="53"/>
  <c r="W236" i="53"/>
  <c r="X236" i="53"/>
  <c r="W237" i="53"/>
  <c r="X237" i="53"/>
  <c r="W238" i="53"/>
  <c r="X238" i="53"/>
  <c r="W239" i="53"/>
  <c r="X239" i="53"/>
  <c r="W240" i="53"/>
  <c r="X240" i="53"/>
  <c r="W241" i="53"/>
  <c r="X241" i="53"/>
  <c r="W242" i="53"/>
  <c r="X242" i="53"/>
  <c r="W243" i="53"/>
  <c r="X243" i="53"/>
  <c r="X244" i="53"/>
  <c r="W245" i="53"/>
  <c r="X245" i="53"/>
  <c r="X246" i="53"/>
  <c r="W247" i="53"/>
  <c r="X247" i="53"/>
  <c r="W248" i="53"/>
  <c r="X248" i="53"/>
  <c r="W249" i="53"/>
  <c r="X249" i="53"/>
  <c r="W250" i="53"/>
  <c r="X250" i="53"/>
  <c r="W251" i="53"/>
  <c r="W252" i="53"/>
  <c r="X252" i="53"/>
  <c r="X253" i="53"/>
  <c r="W254" i="53"/>
  <c r="X254" i="53"/>
  <c r="W255" i="53"/>
  <c r="W256" i="53"/>
  <c r="W257" i="53"/>
  <c r="X257" i="53"/>
  <c r="X258" i="53"/>
  <c r="W259" i="53"/>
  <c r="X259" i="53"/>
  <c r="W260" i="53"/>
  <c r="X260" i="53"/>
  <c r="W261" i="53"/>
  <c r="X262" i="53"/>
  <c r="X263" i="53"/>
  <c r="X264" i="53"/>
  <c r="X265" i="53"/>
  <c r="X266" i="53"/>
  <c r="W267" i="53"/>
  <c r="X267" i="53"/>
  <c r="X268" i="53"/>
  <c r="W269" i="53"/>
  <c r="X269" i="53"/>
  <c r="X270" i="53"/>
  <c r="W271" i="53"/>
  <c r="X271" i="53"/>
  <c r="W272" i="53"/>
  <c r="W273" i="53"/>
  <c r="X273" i="53"/>
  <c r="W274" i="53"/>
  <c r="X275" i="53"/>
  <c r="W276" i="53"/>
  <c r="X276" i="53"/>
  <c r="W277" i="53"/>
  <c r="X277" i="53"/>
  <c r="W278" i="53"/>
  <c r="X278" i="53"/>
  <c r="W279" i="53"/>
  <c r="X279" i="53"/>
  <c r="W280" i="53"/>
  <c r="X280" i="53"/>
  <c r="W281" i="53"/>
  <c r="X281" i="53"/>
  <c r="W282" i="53"/>
  <c r="W283" i="53"/>
  <c r="X283" i="53"/>
  <c r="W284" i="53"/>
  <c r="X284" i="53"/>
  <c r="W285" i="53"/>
  <c r="W286" i="53"/>
  <c r="X286" i="53"/>
  <c r="W287" i="53"/>
  <c r="W288" i="53"/>
  <c r="X288" i="53"/>
  <c r="W289" i="53"/>
  <c r="X289" i="53"/>
  <c r="W290" i="53"/>
  <c r="W291" i="53"/>
  <c r="X291" i="53"/>
  <c r="W292" i="53"/>
  <c r="X292" i="53"/>
  <c r="W293" i="53"/>
  <c r="X293" i="53"/>
  <c r="W294" i="53"/>
  <c r="X294" i="53"/>
  <c r="W295" i="53"/>
  <c r="X295" i="53"/>
  <c r="W296" i="53"/>
  <c r="X296" i="53"/>
  <c r="W297" i="53"/>
  <c r="X297" i="53"/>
  <c r="W298" i="53"/>
  <c r="X298" i="53"/>
  <c r="W299" i="53"/>
  <c r="X299" i="53"/>
  <c r="W300" i="53"/>
  <c r="W301" i="53"/>
  <c r="X301" i="53"/>
  <c r="W302" i="53"/>
  <c r="X302" i="53"/>
  <c r="W303" i="53"/>
  <c r="X303" i="53"/>
  <c r="W304" i="53"/>
  <c r="X304" i="53"/>
  <c r="W305" i="53"/>
  <c r="W306" i="53"/>
  <c r="X306" i="53"/>
  <c r="W307" i="53"/>
  <c r="X307" i="53"/>
  <c r="W308" i="53"/>
  <c r="W309" i="53"/>
  <c r="X309" i="53"/>
  <c r="W310" i="53"/>
  <c r="X310" i="53"/>
  <c r="W311" i="53"/>
  <c r="X311" i="53"/>
  <c r="W312" i="53"/>
  <c r="W313" i="53"/>
  <c r="X313" i="53"/>
  <c r="W314" i="53"/>
  <c r="X314" i="53"/>
  <c r="W315" i="53"/>
  <c r="X315" i="53"/>
  <c r="W316" i="53"/>
  <c r="X316" i="53"/>
  <c r="X317" i="53"/>
  <c r="W318" i="53"/>
  <c r="X318" i="53"/>
  <c r="W319" i="53"/>
  <c r="W320" i="53"/>
  <c r="X320" i="53"/>
  <c r="W321" i="53"/>
  <c r="W322" i="53"/>
  <c r="X322" i="53"/>
  <c r="W324" i="53"/>
  <c r="W325" i="53"/>
  <c r="X325" i="53"/>
  <c r="W326" i="53"/>
  <c r="X326" i="53"/>
  <c r="W327" i="53"/>
  <c r="X327" i="53"/>
  <c r="W328" i="53"/>
  <c r="W329" i="53"/>
  <c r="X329" i="53"/>
  <c r="W330" i="53"/>
  <c r="W331" i="53"/>
  <c r="X331" i="53"/>
  <c r="W332" i="53"/>
  <c r="X332" i="53"/>
  <c r="W333" i="53"/>
  <c r="X333" i="53"/>
  <c r="W334" i="53"/>
  <c r="W335" i="53"/>
  <c r="X177" i="53" l="1"/>
  <c r="N308" i="53"/>
  <c r="M95" i="53"/>
  <c r="W53" i="53" s="1"/>
  <c r="M265" i="53"/>
  <c r="W97" i="53"/>
  <c r="M164" i="53"/>
  <c r="M161" i="53" s="1"/>
  <c r="M92" i="53"/>
  <c r="N133" i="53"/>
  <c r="X78" i="53" s="1"/>
  <c r="N272" i="53"/>
  <c r="X146" i="53" s="1"/>
  <c r="N199" i="53"/>
  <c r="X112" i="53" s="1"/>
  <c r="N285" i="53"/>
  <c r="X156" i="53" s="1"/>
  <c r="W145" i="53"/>
  <c r="N171" i="53"/>
  <c r="X98" i="53" s="1"/>
  <c r="N334" i="53"/>
  <c r="X192" i="53" s="1"/>
  <c r="N109" i="53"/>
  <c r="N108" i="53" s="1"/>
  <c r="N66" i="53"/>
  <c r="N91" i="53" l="1"/>
  <c r="N65" i="53" s="1"/>
  <c r="M262" i="53"/>
  <c r="X58" i="53"/>
  <c r="X60" i="53"/>
  <c r="M232" i="53"/>
  <c r="M159" i="53"/>
  <c r="W264" i="53"/>
  <c r="W253" i="53"/>
  <c r="W94" i="53" l="1"/>
  <c r="M151" i="53"/>
  <c r="N150" i="53" s="1"/>
  <c r="X92" i="53" s="1"/>
  <c r="W144" i="53"/>
  <c r="N256" i="53"/>
  <c r="X256" i="53" s="1"/>
  <c r="W133" i="53"/>
  <c r="M220" i="53"/>
  <c r="W132" i="53" s="1"/>
  <c r="W52" i="53"/>
  <c r="X52" i="53"/>
  <c r="X34" i="53"/>
  <c r="W35" i="53"/>
  <c r="X35" i="53"/>
  <c r="W36" i="53"/>
  <c r="X36" i="53"/>
  <c r="X37" i="53"/>
  <c r="W38" i="53"/>
  <c r="X38" i="53"/>
  <c r="W39" i="53"/>
  <c r="X39" i="53"/>
  <c r="X40" i="53"/>
  <c r="X41" i="53"/>
  <c r="W42" i="53"/>
  <c r="X42" i="53"/>
  <c r="X43" i="53"/>
  <c r="W44" i="53"/>
  <c r="X44" i="53"/>
  <c r="X45" i="53"/>
  <c r="W46" i="53"/>
  <c r="X46" i="53"/>
  <c r="W47" i="53"/>
  <c r="X47" i="53"/>
  <c r="W48" i="53"/>
  <c r="X48" i="53"/>
  <c r="W49" i="53"/>
  <c r="X49" i="53"/>
  <c r="X50" i="53"/>
  <c r="W51" i="53"/>
  <c r="X51" i="53"/>
  <c r="M15" i="53"/>
  <c r="W195" i="53" s="1"/>
  <c r="M18" i="53"/>
  <c r="W198" i="53" s="1"/>
  <c r="M30" i="53"/>
  <c r="M27" i="53" s="1"/>
  <c r="M34" i="53"/>
  <c r="M37" i="53"/>
  <c r="M41" i="53"/>
  <c r="W213" i="53" s="1"/>
  <c r="M43" i="53"/>
  <c r="M45" i="53"/>
  <c r="W45" i="53" s="1"/>
  <c r="M50" i="53"/>
  <c r="W50" i="53" s="1"/>
  <c r="W67" i="53"/>
  <c r="W78" i="53"/>
  <c r="W81" i="53"/>
  <c r="W84" i="53"/>
  <c r="X88" i="53"/>
  <c r="W96" i="53"/>
  <c r="W99" i="53"/>
  <c r="W102" i="53"/>
  <c r="X104" i="53"/>
  <c r="X106" i="53"/>
  <c r="W110" i="53"/>
  <c r="W113" i="53"/>
  <c r="X134" i="53"/>
  <c r="X138" i="53"/>
  <c r="W164" i="53"/>
  <c r="W168" i="53"/>
  <c r="W172" i="53"/>
  <c r="X188" i="53"/>
  <c r="X190" i="53"/>
  <c r="X200" i="53"/>
  <c r="X203" i="53"/>
  <c r="X208" i="53"/>
  <c r="X210" i="53"/>
  <c r="X212" i="53"/>
  <c r="W234" i="53"/>
  <c r="W244" i="53"/>
  <c r="W246" i="53"/>
  <c r="X251" i="53"/>
  <c r="W266" i="53"/>
  <c r="W268" i="53"/>
  <c r="W270" i="53"/>
  <c r="X282" i="53"/>
  <c r="X287" i="53"/>
  <c r="X290" i="53"/>
  <c r="X300" i="53"/>
  <c r="X305" i="53"/>
  <c r="X312" i="53"/>
  <c r="X321" i="53"/>
  <c r="X324" i="53"/>
  <c r="W220" i="53" l="1"/>
  <c r="W43" i="53"/>
  <c r="W215" i="53"/>
  <c r="W37" i="53"/>
  <c r="W210" i="53"/>
  <c r="W34" i="53"/>
  <c r="W207" i="53"/>
  <c r="N218" i="53"/>
  <c r="N261" i="53"/>
  <c r="N255" i="53" s="1"/>
  <c r="W177" i="53"/>
  <c r="W183" i="53"/>
  <c r="W159" i="53"/>
  <c r="W161" i="53"/>
  <c r="X274" i="53"/>
  <c r="W275" i="53"/>
  <c r="W262" i="53"/>
  <c r="W263" i="53"/>
  <c r="W151" i="53"/>
  <c r="W154" i="53"/>
  <c r="X142" i="53"/>
  <c r="X143" i="53"/>
  <c r="X117" i="53"/>
  <c r="W118" i="53"/>
  <c r="W92" i="53"/>
  <c r="W93" i="53"/>
  <c r="X285" i="53"/>
  <c r="X199" i="53"/>
  <c r="X66" i="53"/>
  <c r="M40" i="53"/>
  <c r="W40" i="53" s="1"/>
  <c r="W41" i="53"/>
  <c r="X133" i="53"/>
  <c r="W232" i="53"/>
  <c r="X109" i="53"/>
  <c r="W265" i="53"/>
  <c r="W95" i="53"/>
  <c r="X308" i="53"/>
  <c r="X272" i="53"/>
  <c r="M33" i="53"/>
  <c r="N26" i="53" s="1"/>
  <c r="M14" i="53"/>
  <c r="N10" i="53" s="1"/>
  <c r="X171" i="53"/>
  <c r="X261" i="53" l="1"/>
  <c r="X141" i="53"/>
  <c r="N217" i="53"/>
  <c r="X129" i="53" s="1"/>
  <c r="X130" i="53"/>
  <c r="N9" i="53"/>
  <c r="X150" i="53"/>
  <c r="X255" i="53"/>
  <c r="X108" i="53"/>
  <c r="X65" i="53"/>
  <c r="X218" i="53"/>
  <c r="N319" i="53" l="1"/>
  <c r="X217" i="53"/>
  <c r="N335" i="53" l="1"/>
  <c r="X193" i="53" s="1"/>
  <c r="X178" i="53"/>
  <c r="X319" i="53"/>
  <c r="AB21" i="51" l="1"/>
  <c r="AC21" i="51"/>
  <c r="AD21" i="51"/>
  <c r="AE21" i="51"/>
  <c r="AB115" i="51" l="1"/>
  <c r="AC115" i="51"/>
  <c r="AD115" i="51"/>
  <c r="AE115" i="51"/>
  <c r="AB116" i="51"/>
  <c r="AD116" i="51"/>
  <c r="AB117" i="51"/>
  <c r="AC117" i="51"/>
  <c r="AD117" i="51"/>
  <c r="AE117" i="51"/>
  <c r="W12" i="53"/>
  <c r="X12" i="53"/>
  <c r="X13" i="53"/>
  <c r="W14" i="53"/>
  <c r="X14" i="53"/>
  <c r="W15" i="53"/>
  <c r="X15" i="53"/>
  <c r="W16" i="53"/>
  <c r="X16" i="53"/>
  <c r="W17" i="53"/>
  <c r="X17" i="53"/>
  <c r="W18" i="53"/>
  <c r="X18" i="53"/>
  <c r="W19" i="53"/>
  <c r="X19" i="53"/>
  <c r="W20" i="53"/>
  <c r="X20" i="53"/>
  <c r="W21" i="53"/>
  <c r="X21" i="53"/>
  <c r="W22" i="53"/>
  <c r="X22" i="53"/>
  <c r="W23" i="53"/>
  <c r="X23" i="53"/>
  <c r="W24" i="53"/>
  <c r="X24" i="53"/>
  <c r="T113" i="51" l="1"/>
  <c r="R113" i="51"/>
  <c r="AU175" i="51" l="1"/>
  <c r="AT173" i="51"/>
  <c r="AT171" i="51"/>
  <c r="AT170" i="51"/>
  <c r="AT168" i="51"/>
  <c r="AT167" i="51"/>
  <c r="AT166" i="51"/>
  <c r="AT165" i="51"/>
  <c r="AT162" i="51"/>
  <c r="AT161" i="51"/>
  <c r="AT160" i="51"/>
  <c r="AT159" i="51"/>
  <c r="AT158" i="51"/>
  <c r="AT157" i="51"/>
  <c r="AT156" i="51"/>
  <c r="AT155" i="51"/>
  <c r="AT153" i="51"/>
  <c r="AT152" i="51"/>
  <c r="AT151" i="51"/>
  <c r="AT150" i="51"/>
  <c r="AT148" i="51"/>
  <c r="AT147" i="51"/>
  <c r="AT146" i="51"/>
  <c r="AT145" i="51"/>
  <c r="AT143" i="51"/>
  <c r="W11" i="53"/>
  <c r="X11" i="53"/>
  <c r="W26" i="53"/>
  <c r="X27" i="53"/>
  <c r="W28" i="53"/>
  <c r="X28" i="53"/>
  <c r="W29" i="53"/>
  <c r="X29" i="53"/>
  <c r="X30" i="53"/>
  <c r="W31" i="53"/>
  <c r="X31" i="53"/>
  <c r="W32" i="53"/>
  <c r="X32" i="53"/>
  <c r="X33" i="53"/>
  <c r="W9" i="53"/>
  <c r="AU169" i="51" l="1"/>
  <c r="AT149" i="51"/>
  <c r="AU144" i="51"/>
  <c r="AU154" i="51"/>
  <c r="AU180" i="51" s="1"/>
  <c r="AU164" i="51"/>
  <c r="AU163" i="51" l="1"/>
  <c r="AU174" i="51" s="1"/>
  <c r="AU176" i="51" s="1"/>
  <c r="AU181" i="51" s="1"/>
  <c r="AU179" i="51"/>
  <c r="AU178" i="51" l="1"/>
  <c r="AS175" i="51"/>
  <c r="AR173" i="51"/>
  <c r="AR171" i="51"/>
  <c r="AR170" i="51"/>
  <c r="AR168" i="51"/>
  <c r="AR167" i="51"/>
  <c r="AR166" i="51"/>
  <c r="AR165" i="51"/>
  <c r="AR162" i="51"/>
  <c r="AR161" i="51"/>
  <c r="AR160" i="51"/>
  <c r="AR159" i="51"/>
  <c r="AR158" i="51"/>
  <c r="AR157" i="51"/>
  <c r="AR156" i="51"/>
  <c r="AR155" i="51"/>
  <c r="AR153" i="51"/>
  <c r="AR152" i="51"/>
  <c r="AR151" i="51"/>
  <c r="AR150" i="51"/>
  <c r="AR148" i="51"/>
  <c r="AR147" i="51"/>
  <c r="AR146" i="51"/>
  <c r="AR145" i="51"/>
  <c r="AR143" i="51"/>
  <c r="AR149" i="51" l="1"/>
  <c r="AS169" i="51"/>
  <c r="AS144" i="51"/>
  <c r="AS154" i="51"/>
  <c r="AS180" i="51" s="1"/>
  <c r="AS164" i="51"/>
  <c r="AS163" i="51" l="1"/>
  <c r="AS174" i="51" s="1"/>
  <c r="AS176" i="51" s="1"/>
  <c r="AS181" i="51" s="1"/>
  <c r="AS179" i="51"/>
  <c r="AB118" i="51"/>
  <c r="AC118" i="51"/>
  <c r="AD118" i="51"/>
  <c r="AE118" i="51"/>
  <c r="AB119" i="51"/>
  <c r="AC119" i="51"/>
  <c r="AD119" i="51"/>
  <c r="AE119" i="51"/>
  <c r="AB120" i="51"/>
  <c r="AD120" i="51"/>
  <c r="AB121" i="51"/>
  <c r="AD121" i="51"/>
  <c r="AB122" i="51"/>
  <c r="AC122" i="51"/>
  <c r="AD122" i="51"/>
  <c r="AE122" i="51"/>
  <c r="AB123" i="51"/>
  <c r="AD123" i="51"/>
  <c r="AB124" i="51"/>
  <c r="AC124" i="51"/>
  <c r="AD124" i="51"/>
  <c r="AE124" i="51"/>
  <c r="AB125" i="51"/>
  <c r="AD125" i="51"/>
  <c r="AB126" i="51"/>
  <c r="AC126" i="51"/>
  <c r="AD126" i="51"/>
  <c r="AE126" i="51"/>
  <c r="AB127" i="51"/>
  <c r="AD127" i="51"/>
  <c r="AB128" i="51"/>
  <c r="AC128" i="51"/>
  <c r="AD128" i="51"/>
  <c r="AE128" i="51"/>
  <c r="AB129" i="51"/>
  <c r="AC129" i="51"/>
  <c r="AD129" i="51"/>
  <c r="AE129" i="51"/>
  <c r="AB130" i="51"/>
  <c r="AD130" i="51"/>
  <c r="AB131" i="51"/>
  <c r="AC131" i="51"/>
  <c r="AD131" i="51"/>
  <c r="AE131" i="51"/>
  <c r="AB132" i="51"/>
  <c r="AD132" i="51"/>
  <c r="AB133" i="51"/>
  <c r="AC133" i="51"/>
  <c r="AD133" i="51"/>
  <c r="AE133" i="51"/>
  <c r="AB134" i="51"/>
  <c r="AD134" i="51"/>
  <c r="R116" i="51"/>
  <c r="AC116" i="51" s="1"/>
  <c r="AS178" i="51" l="1"/>
  <c r="AY151" i="51" l="1"/>
  <c r="AO175" i="51" l="1"/>
  <c r="AN173" i="51"/>
  <c r="AN171" i="51"/>
  <c r="AN170" i="51"/>
  <c r="AN168" i="51"/>
  <c r="AN167" i="51"/>
  <c r="AN166" i="51"/>
  <c r="AN165" i="51"/>
  <c r="AN162" i="51"/>
  <c r="AN161" i="51"/>
  <c r="AN160" i="51"/>
  <c r="AN159" i="51"/>
  <c r="AN158" i="51"/>
  <c r="AN157" i="51"/>
  <c r="AN156" i="51"/>
  <c r="AN155" i="51"/>
  <c r="AN153" i="51"/>
  <c r="AN152" i="51"/>
  <c r="AN151" i="51"/>
  <c r="AN150" i="51"/>
  <c r="AN148" i="51"/>
  <c r="AN147" i="51"/>
  <c r="AN146" i="51"/>
  <c r="AN145" i="51"/>
  <c r="AN143" i="51"/>
  <c r="AQ175" i="51"/>
  <c r="AP173" i="51"/>
  <c r="AP171" i="51"/>
  <c r="AP170" i="51"/>
  <c r="AP168" i="51"/>
  <c r="AP167" i="51"/>
  <c r="AP166" i="51"/>
  <c r="AP165" i="51"/>
  <c r="AP162" i="51"/>
  <c r="AP161" i="51"/>
  <c r="AP160" i="51"/>
  <c r="AP159" i="51"/>
  <c r="AP158" i="51"/>
  <c r="AP157" i="51"/>
  <c r="AP156" i="51"/>
  <c r="AP155" i="51"/>
  <c r="AP153" i="51"/>
  <c r="AP152" i="51"/>
  <c r="AP151" i="51"/>
  <c r="AP150" i="51"/>
  <c r="AP148" i="51"/>
  <c r="AP147" i="51"/>
  <c r="AP146" i="51"/>
  <c r="AP145" i="51"/>
  <c r="AI175" i="51"/>
  <c r="AH151" i="51"/>
  <c r="AH150" i="51"/>
  <c r="AK175" i="51"/>
  <c r="AJ173" i="51"/>
  <c r="AJ171" i="51"/>
  <c r="AJ170" i="51"/>
  <c r="AJ168" i="51"/>
  <c r="AJ167" i="51"/>
  <c r="AJ166" i="51"/>
  <c r="AJ165" i="51"/>
  <c r="AJ162" i="51"/>
  <c r="AJ161" i="51"/>
  <c r="AJ160" i="51"/>
  <c r="AJ159" i="51"/>
  <c r="AJ158" i="51"/>
  <c r="AJ157" i="51"/>
  <c r="AJ156" i="51"/>
  <c r="AJ155" i="51"/>
  <c r="AJ153" i="51"/>
  <c r="AJ152" i="51"/>
  <c r="AJ151" i="51"/>
  <c r="AJ150" i="51"/>
  <c r="AJ148" i="51"/>
  <c r="AJ147" i="51"/>
  <c r="AJ146" i="51"/>
  <c r="AJ145" i="51"/>
  <c r="AL151" i="51"/>
  <c r="AB36" i="51"/>
  <c r="AD36" i="51"/>
  <c r="AB37" i="51"/>
  <c r="AC37" i="51"/>
  <c r="AD37" i="51"/>
  <c r="AE37" i="51"/>
  <c r="T36" i="51"/>
  <c r="AE36" i="51" s="1"/>
  <c r="R36" i="51"/>
  <c r="AC36" i="51" s="1"/>
  <c r="AP149" i="51" l="1"/>
  <c r="AO169" i="51"/>
  <c r="AK144" i="51"/>
  <c r="AK179" i="51" s="1"/>
  <c r="AK154" i="51"/>
  <c r="AK180" i="51" s="1"/>
  <c r="AQ169" i="51"/>
  <c r="AJ149" i="51"/>
  <c r="AK164" i="51"/>
  <c r="AQ144" i="51"/>
  <c r="AQ179" i="51" s="1"/>
  <c r="AK169" i="51"/>
  <c r="AQ154" i="51"/>
  <c r="AQ180" i="51" s="1"/>
  <c r="AQ164" i="51"/>
  <c r="AO164" i="51"/>
  <c r="AO154" i="51"/>
  <c r="AO180" i="51" s="1"/>
  <c r="AN149" i="51"/>
  <c r="AO144" i="51"/>
  <c r="AO179" i="51" s="1"/>
  <c r="AK163" i="51" l="1"/>
  <c r="AK174" i="51" s="1"/>
  <c r="AK176" i="51" s="1"/>
  <c r="AK181" i="51" s="1"/>
  <c r="AQ163" i="51"/>
  <c r="AQ174" i="51" s="1"/>
  <c r="AQ176" i="51" s="1"/>
  <c r="AQ181" i="51" s="1"/>
  <c r="AO163" i="51"/>
  <c r="AO174" i="51" s="1"/>
  <c r="AO176" i="51" s="1"/>
  <c r="AO181" i="51" s="1"/>
  <c r="AK178" i="51" l="1"/>
  <c r="AQ178" i="51"/>
  <c r="AO178" i="51"/>
  <c r="AH143" i="51"/>
  <c r="AM175" i="51"/>
  <c r="AL173" i="51"/>
  <c r="AL171" i="51"/>
  <c r="AL170" i="51"/>
  <c r="AL168" i="51"/>
  <c r="AL167" i="51"/>
  <c r="AL166" i="51"/>
  <c r="AL165" i="51"/>
  <c r="AL162" i="51"/>
  <c r="AL161" i="51"/>
  <c r="AL160" i="51"/>
  <c r="AL159" i="51"/>
  <c r="AL158" i="51"/>
  <c r="AL157" i="51"/>
  <c r="AL156" i="51"/>
  <c r="AL155" i="51"/>
  <c r="AL153" i="51"/>
  <c r="AL152" i="51"/>
  <c r="AL150" i="51"/>
  <c r="AL148" i="51"/>
  <c r="AL147" i="51"/>
  <c r="AL146" i="51"/>
  <c r="AL145" i="51"/>
  <c r="AL143" i="51"/>
  <c r="AJ143" i="51"/>
  <c r="AM164" i="51" l="1"/>
  <c r="AM144" i="51"/>
  <c r="AL149" i="51"/>
  <c r="AM154" i="51"/>
  <c r="AM180" i="51" s="1"/>
  <c r="AM169" i="51"/>
  <c r="AM163" i="51" l="1"/>
  <c r="AM174" i="51" s="1"/>
  <c r="AM176" i="51" s="1"/>
  <c r="AM178" i="51" s="1"/>
  <c r="AM179" i="51"/>
  <c r="AM181" i="51" l="1"/>
  <c r="AB10" i="51"/>
  <c r="AD10" i="51"/>
  <c r="AB11" i="51"/>
  <c r="AC11" i="51"/>
  <c r="AD11" i="51"/>
  <c r="AE11" i="51"/>
  <c r="AB12" i="51"/>
  <c r="AC12" i="51"/>
  <c r="AD12" i="51"/>
  <c r="AE12" i="51"/>
  <c r="AB13" i="51"/>
  <c r="AC13" i="51"/>
  <c r="AD13" i="51"/>
  <c r="AE13" i="51"/>
  <c r="AB14" i="51"/>
  <c r="AC14" i="51"/>
  <c r="AD14" i="51"/>
  <c r="AE14" i="51"/>
  <c r="AB15" i="51"/>
  <c r="AC15" i="51"/>
  <c r="AD15" i="51"/>
  <c r="AE15" i="51"/>
  <c r="AB16" i="51"/>
  <c r="AC16" i="51"/>
  <c r="AD16" i="51"/>
  <c r="AE16" i="51"/>
  <c r="AB17" i="51"/>
  <c r="AC17" i="51"/>
  <c r="AD17" i="51"/>
  <c r="AE17" i="51"/>
  <c r="AB18" i="51"/>
  <c r="AD18" i="51"/>
  <c r="AB19" i="51"/>
  <c r="AC19" i="51"/>
  <c r="AD19" i="51"/>
  <c r="AE19" i="51"/>
  <c r="AB20" i="51"/>
  <c r="AC20" i="51"/>
  <c r="AD20" i="51"/>
  <c r="AE20" i="51"/>
  <c r="AB22" i="51"/>
  <c r="AC22" i="51"/>
  <c r="AD22" i="51"/>
  <c r="AE22" i="51"/>
  <c r="AB23" i="51"/>
  <c r="AC23" i="51"/>
  <c r="AD23" i="51"/>
  <c r="AE23" i="51"/>
  <c r="AB24" i="51"/>
  <c r="AC24" i="51"/>
  <c r="AD24" i="51"/>
  <c r="AE24" i="51"/>
  <c r="AB25" i="51"/>
  <c r="AC25" i="51"/>
  <c r="AD25" i="51"/>
  <c r="AE25" i="51"/>
  <c r="AB26" i="51"/>
  <c r="AD26" i="51"/>
  <c r="AB27" i="51"/>
  <c r="AC27" i="51"/>
  <c r="AD27" i="51"/>
  <c r="AE27" i="51"/>
  <c r="AB28" i="51"/>
  <c r="AC28" i="51"/>
  <c r="AD28" i="51"/>
  <c r="AE28" i="51"/>
  <c r="AB29" i="51"/>
  <c r="AC29" i="51"/>
  <c r="AD29" i="51"/>
  <c r="AE29" i="51"/>
  <c r="AB30" i="51"/>
  <c r="AC30" i="51"/>
  <c r="AD30" i="51"/>
  <c r="AE30" i="51"/>
  <c r="AB31" i="51"/>
  <c r="AD31" i="51"/>
  <c r="AB32" i="51"/>
  <c r="AC32" i="51"/>
  <c r="AD32" i="51"/>
  <c r="AE32" i="51"/>
  <c r="AB33" i="51"/>
  <c r="AC33" i="51"/>
  <c r="AD33" i="51"/>
  <c r="AE33" i="51"/>
  <c r="AB34" i="51"/>
  <c r="AC34" i="51"/>
  <c r="AD34" i="51"/>
  <c r="AE34" i="51"/>
  <c r="AB35" i="51"/>
  <c r="AC35" i="51"/>
  <c r="AD35" i="51"/>
  <c r="AE35" i="51"/>
  <c r="AB38" i="51"/>
  <c r="AD38" i="51"/>
  <c r="AB39" i="51"/>
  <c r="AC39" i="51"/>
  <c r="AD39" i="51"/>
  <c r="AE39" i="51"/>
  <c r="AB40" i="51"/>
  <c r="AC40" i="51"/>
  <c r="AD40" i="51"/>
  <c r="AE40" i="51"/>
  <c r="AB41" i="51"/>
  <c r="AD41" i="51"/>
  <c r="AB42" i="51"/>
  <c r="AC42" i="51"/>
  <c r="AD42" i="51"/>
  <c r="AE42" i="51"/>
  <c r="AB43" i="51"/>
  <c r="AC43" i="51"/>
  <c r="AD43" i="51"/>
  <c r="AE43" i="51"/>
  <c r="AB44" i="51"/>
  <c r="AC44" i="51"/>
  <c r="AD44" i="51"/>
  <c r="AE44" i="51"/>
  <c r="AB45" i="51"/>
  <c r="AC45" i="51"/>
  <c r="AD45" i="51"/>
  <c r="AE45" i="51"/>
  <c r="AB46" i="51"/>
  <c r="AC46" i="51"/>
  <c r="AD46" i="51"/>
  <c r="AE46" i="51"/>
  <c r="AB47" i="51"/>
  <c r="AD47" i="51"/>
  <c r="AB48" i="51"/>
  <c r="AD48" i="51"/>
  <c r="AB49" i="51"/>
  <c r="AC49" i="51"/>
  <c r="AD49" i="51"/>
  <c r="AE49" i="51"/>
  <c r="AB50" i="51"/>
  <c r="AC50" i="51"/>
  <c r="AD50" i="51"/>
  <c r="AE50" i="51"/>
  <c r="AB51" i="51"/>
  <c r="AC51" i="51"/>
  <c r="AD51" i="51"/>
  <c r="AE51" i="51"/>
  <c r="AB52" i="51"/>
  <c r="AC52" i="51"/>
  <c r="AD52" i="51"/>
  <c r="AE52" i="51"/>
  <c r="AB53" i="51"/>
  <c r="AC53" i="51"/>
  <c r="AD53" i="51"/>
  <c r="AE53" i="51"/>
  <c r="AB54" i="51"/>
  <c r="AC54" i="51"/>
  <c r="AD54" i="51"/>
  <c r="AE54" i="51"/>
  <c r="AB55" i="51"/>
  <c r="AD55" i="51"/>
  <c r="AB64" i="51"/>
  <c r="AC64" i="51"/>
  <c r="AD64" i="51"/>
  <c r="AE64" i="51"/>
  <c r="AB65" i="51"/>
  <c r="AC65" i="51"/>
  <c r="AD65" i="51"/>
  <c r="AE65" i="51"/>
  <c r="AB66" i="51"/>
  <c r="AC66" i="51"/>
  <c r="AD66" i="51"/>
  <c r="AE66" i="51"/>
  <c r="AB67" i="51"/>
  <c r="AC67" i="51"/>
  <c r="AD67" i="51"/>
  <c r="AE67" i="51"/>
  <c r="AB68" i="51"/>
  <c r="AD68" i="51"/>
  <c r="AB69" i="51"/>
  <c r="AC69" i="51"/>
  <c r="AD69" i="51"/>
  <c r="AE69" i="51"/>
  <c r="AB70" i="51"/>
  <c r="AC70" i="51"/>
  <c r="AD70" i="51"/>
  <c r="AE70" i="51"/>
  <c r="AB71" i="51"/>
  <c r="AC71" i="51"/>
  <c r="AD71" i="51"/>
  <c r="AE71" i="51"/>
  <c r="AB72" i="51"/>
  <c r="AD72" i="51"/>
  <c r="AB73" i="51"/>
  <c r="AC73" i="51"/>
  <c r="AD73" i="51"/>
  <c r="AE73" i="51"/>
  <c r="AB74" i="51"/>
  <c r="AC74" i="51"/>
  <c r="AD74" i="51"/>
  <c r="AE74" i="51"/>
  <c r="AB75" i="51"/>
  <c r="AD75" i="51"/>
  <c r="AB76" i="51"/>
  <c r="AC76" i="51"/>
  <c r="AD76" i="51"/>
  <c r="AE76" i="51"/>
  <c r="AB77" i="51"/>
  <c r="AC77" i="51"/>
  <c r="AD77" i="51"/>
  <c r="AE77" i="51"/>
  <c r="AB78" i="51"/>
  <c r="AD78" i="51"/>
  <c r="AB79" i="51"/>
  <c r="AC79" i="51"/>
  <c r="AD79" i="51"/>
  <c r="AE79" i="51"/>
  <c r="AB80" i="51"/>
  <c r="AC80" i="51"/>
  <c r="AD80" i="51"/>
  <c r="AE80" i="51"/>
  <c r="AB81" i="51"/>
  <c r="AC81" i="51"/>
  <c r="AD81" i="51"/>
  <c r="AE81" i="51"/>
  <c r="AB82" i="51"/>
  <c r="AC82" i="51"/>
  <c r="AD82" i="51"/>
  <c r="AE82" i="51"/>
  <c r="AB83" i="51"/>
  <c r="AC83" i="51"/>
  <c r="AD83" i="51"/>
  <c r="AE83" i="51"/>
  <c r="AB84" i="51"/>
  <c r="AC84" i="51"/>
  <c r="AD84" i="51"/>
  <c r="AE84" i="51"/>
  <c r="AB85" i="51"/>
  <c r="AC85" i="51"/>
  <c r="AD85" i="51"/>
  <c r="AE85" i="51"/>
  <c r="AB86" i="51"/>
  <c r="AC86" i="51"/>
  <c r="AD86" i="51"/>
  <c r="AE86" i="51"/>
  <c r="AB87" i="51"/>
  <c r="AC87" i="51"/>
  <c r="AD87" i="51"/>
  <c r="AE87" i="51"/>
  <c r="AB88" i="51"/>
  <c r="AC88" i="51"/>
  <c r="AD88" i="51"/>
  <c r="AE88" i="51"/>
  <c r="AB89" i="51"/>
  <c r="AC89" i="51"/>
  <c r="AD89" i="51"/>
  <c r="AE89" i="51"/>
  <c r="AB90" i="51"/>
  <c r="AC90" i="51"/>
  <c r="AD90" i="51"/>
  <c r="AE90" i="51"/>
  <c r="AB91" i="51"/>
  <c r="AC91" i="51"/>
  <c r="AD91" i="51"/>
  <c r="AE91" i="51"/>
  <c r="AB92" i="51"/>
  <c r="AC92" i="51"/>
  <c r="AD92" i="51"/>
  <c r="AE92" i="51"/>
  <c r="AB93" i="51"/>
  <c r="AC93" i="51"/>
  <c r="AD93" i="51"/>
  <c r="AE93" i="51"/>
  <c r="AB94" i="51"/>
  <c r="AC94" i="51"/>
  <c r="AD94" i="51"/>
  <c r="AE94" i="51"/>
  <c r="AB95" i="51"/>
  <c r="AC95" i="51"/>
  <c r="AD95" i="51"/>
  <c r="AE95" i="51"/>
  <c r="AB96" i="51"/>
  <c r="AC96" i="51"/>
  <c r="AD96" i="51"/>
  <c r="AE96" i="51"/>
  <c r="AB97" i="51"/>
  <c r="AC97" i="51"/>
  <c r="AD97" i="51"/>
  <c r="AE97" i="51"/>
  <c r="AB98" i="51"/>
  <c r="AC98" i="51"/>
  <c r="AD98" i="51"/>
  <c r="AE98" i="51"/>
  <c r="AB99" i="51"/>
  <c r="AC99" i="51"/>
  <c r="AD99" i="51"/>
  <c r="AE99" i="51"/>
  <c r="AB100" i="51"/>
  <c r="AC100" i="51"/>
  <c r="AD100" i="51"/>
  <c r="AE100" i="51"/>
  <c r="AB101" i="51"/>
  <c r="AC101" i="51"/>
  <c r="AD101" i="51"/>
  <c r="AE101" i="51"/>
  <c r="AB102" i="51"/>
  <c r="AD102" i="51"/>
  <c r="AB103" i="51"/>
  <c r="AC103" i="51"/>
  <c r="AD103" i="51"/>
  <c r="AE103" i="51"/>
  <c r="AB104" i="51"/>
  <c r="AC104" i="51"/>
  <c r="AD104" i="51"/>
  <c r="AE104" i="51"/>
  <c r="AB105" i="51"/>
  <c r="AC105" i="51"/>
  <c r="AD105" i="51"/>
  <c r="AE105" i="51"/>
  <c r="AB106" i="51"/>
  <c r="AD106" i="51"/>
  <c r="AB107" i="51"/>
  <c r="AD107" i="51"/>
  <c r="AB108" i="51"/>
  <c r="AD108" i="51"/>
  <c r="AB109" i="51"/>
  <c r="AC109" i="51"/>
  <c r="AD109" i="51"/>
  <c r="AE109" i="51"/>
  <c r="AB110" i="51"/>
  <c r="AC110" i="51"/>
  <c r="AD110" i="51"/>
  <c r="AE110" i="51"/>
  <c r="AB111" i="51"/>
  <c r="AD111" i="51"/>
  <c r="AB112" i="51"/>
  <c r="AC112" i="51"/>
  <c r="AD112" i="51"/>
  <c r="AE112" i="51"/>
  <c r="AB113" i="51"/>
  <c r="AD113" i="51"/>
  <c r="AB114" i="51"/>
  <c r="AC114" i="51"/>
  <c r="AD114" i="51"/>
  <c r="AE114" i="51"/>
  <c r="R108" i="51" l="1"/>
  <c r="AC108" i="51" s="1"/>
  <c r="AP143" i="51"/>
  <c r="AY150" i="51"/>
  <c r="AZ175" i="51"/>
  <c r="X328" i="53" l="1"/>
  <c r="M354" i="53" l="1"/>
  <c r="T175" i="51" l="1"/>
  <c r="R175" i="51"/>
  <c r="AD9" i="51" l="1"/>
  <c r="AB9" i="51"/>
  <c r="Q143" i="51"/>
  <c r="R127" i="51"/>
  <c r="AC127" i="51" s="1"/>
  <c r="R125" i="51"/>
  <c r="R123" i="51"/>
  <c r="R121" i="51"/>
  <c r="AC121" i="51" s="1"/>
  <c r="AC113" i="51"/>
  <c r="R111" i="51"/>
  <c r="AC111" i="51" s="1"/>
  <c r="R102" i="51"/>
  <c r="AC102" i="51" s="1"/>
  <c r="R78" i="51"/>
  <c r="AC78" i="51" s="1"/>
  <c r="R75" i="51"/>
  <c r="AC75" i="51" s="1"/>
  <c r="R72" i="51"/>
  <c r="AC72" i="51" s="1"/>
  <c r="R68" i="51"/>
  <c r="AC68" i="51" s="1"/>
  <c r="R63" i="51"/>
  <c r="AC63" i="51" s="1"/>
  <c r="R55" i="51"/>
  <c r="AC55" i="51" s="1"/>
  <c r="R48" i="51"/>
  <c r="AC48" i="51" s="1"/>
  <c r="R41" i="51"/>
  <c r="AC41" i="51" s="1"/>
  <c r="R38" i="51"/>
  <c r="AC38" i="51" s="1"/>
  <c r="R31" i="51"/>
  <c r="AC31" i="51" s="1"/>
  <c r="R26" i="51"/>
  <c r="AC26" i="51" s="1"/>
  <c r="R18" i="51"/>
  <c r="AC18" i="51" s="1"/>
  <c r="R10" i="51"/>
  <c r="R120" i="51" l="1"/>
  <c r="AC125" i="51"/>
  <c r="Q172" i="51"/>
  <c r="AC123" i="51"/>
  <c r="AC120" i="51"/>
  <c r="AC10" i="51"/>
  <c r="R9" i="51"/>
  <c r="Q152" i="51"/>
  <c r="Q157" i="51"/>
  <c r="Q171" i="51"/>
  <c r="Q153" i="51"/>
  <c r="Q162" i="51"/>
  <c r="Q173" i="51"/>
  <c r="Q148" i="51"/>
  <c r="V148" i="51" s="1"/>
  <c r="Q155" i="51"/>
  <c r="Q159" i="51"/>
  <c r="Q165" i="51"/>
  <c r="Q170" i="51"/>
  <c r="Q146" i="51"/>
  <c r="Q161" i="51"/>
  <c r="Q167" i="51"/>
  <c r="Q147" i="51"/>
  <c r="Q158" i="51"/>
  <c r="Q168" i="51"/>
  <c r="Q145" i="51"/>
  <c r="Q156" i="51"/>
  <c r="Q160" i="51"/>
  <c r="Q166" i="51"/>
  <c r="R47" i="51"/>
  <c r="AC47" i="51" s="1"/>
  <c r="R107" i="51"/>
  <c r="AC107" i="51" s="1"/>
  <c r="AC9" i="51"/>
  <c r="R144" i="51" l="1"/>
  <c r="V144" i="51" s="1"/>
  <c r="R164" i="51"/>
  <c r="R154" i="51"/>
  <c r="V154" i="51" s="1"/>
  <c r="R169" i="51"/>
  <c r="V169" i="51" s="1"/>
  <c r="R106" i="51"/>
  <c r="AC106" i="51" s="1"/>
  <c r="R163" i="51" l="1"/>
  <c r="R130" i="51"/>
  <c r="AC130" i="51" s="1"/>
  <c r="R174" i="51" l="1"/>
  <c r="R176" i="51" s="1"/>
  <c r="R178" i="51" s="1"/>
  <c r="V163" i="51"/>
  <c r="R132" i="51"/>
  <c r="AC132" i="51" l="1"/>
  <c r="V176" i="51"/>
  <c r="R134" i="51"/>
  <c r="AC134" i="51" s="1"/>
  <c r="V164" i="51" l="1"/>
  <c r="V178" i="51"/>
  <c r="O354" i="53"/>
  <c r="M344" i="53"/>
  <c r="X330" i="53"/>
  <c r="W30" i="53"/>
  <c r="X10" i="53"/>
  <c r="W27" i="53" l="1"/>
  <c r="M349" i="53"/>
  <c r="M348" i="53"/>
  <c r="M363" i="53"/>
  <c r="M368" i="53"/>
  <c r="M364" i="53"/>
  <c r="M370" i="53"/>
  <c r="M369" i="53"/>
  <c r="X334" i="53"/>
  <c r="W33" i="53"/>
  <c r="X26" i="53" l="1"/>
  <c r="M365" i="53"/>
  <c r="M356" i="53"/>
  <c r="M352" i="53"/>
  <c r="M362" i="53"/>
  <c r="M351" i="53"/>
  <c r="M371" i="53"/>
  <c r="N371" i="53" s="1"/>
  <c r="M350" i="53" l="1"/>
  <c r="M361" i="53"/>
  <c r="M346" i="53" l="1"/>
  <c r="X9" i="53"/>
  <c r="M360" i="53"/>
  <c r="M359" i="53"/>
  <c r="M347" i="53"/>
  <c r="M366" i="53" l="1"/>
  <c r="M372" i="53" s="1"/>
  <c r="X335" i="53"/>
  <c r="N366" i="53" l="1"/>
  <c r="N372" i="53"/>
  <c r="AY143" i="51" l="1"/>
  <c r="AJ103" i="51" l="1"/>
  <c r="AI10" i="51" l="1"/>
  <c r="AH20" i="51"/>
  <c r="AI26" i="51"/>
  <c r="AI31" i="51"/>
  <c r="AI38" i="51"/>
  <c r="AI41" i="51"/>
  <c r="AI48" i="51"/>
  <c r="AI55" i="51"/>
  <c r="AI63" i="51"/>
  <c r="AI68" i="51"/>
  <c r="AI72" i="51"/>
  <c r="AI75" i="51"/>
  <c r="AI78" i="51"/>
  <c r="AI102" i="51"/>
  <c r="AI108" i="51"/>
  <c r="AI111" i="51"/>
  <c r="AI113" i="51"/>
  <c r="AI116" i="51"/>
  <c r="AI121" i="51"/>
  <c r="AI123" i="51"/>
  <c r="AI125" i="51"/>
  <c r="AI127" i="51"/>
  <c r="AH160" i="51" l="1"/>
  <c r="AH148" i="51"/>
  <c r="AH149" i="51" s="1"/>
  <c r="AY148" i="51"/>
  <c r="AY149" i="51" s="1"/>
  <c r="AH170" i="51"/>
  <c r="AY170" i="51"/>
  <c r="AH159" i="51"/>
  <c r="AY159" i="51"/>
  <c r="AH155" i="51"/>
  <c r="AY155" i="51"/>
  <c r="AH147" i="51"/>
  <c r="AY147" i="51"/>
  <c r="AH166" i="51"/>
  <c r="AY166" i="51"/>
  <c r="AH156" i="51"/>
  <c r="AY156" i="51"/>
  <c r="AH165" i="51"/>
  <c r="AY165" i="51"/>
  <c r="AH173" i="51"/>
  <c r="AY173" i="51"/>
  <c r="AH168" i="51"/>
  <c r="AY168" i="51"/>
  <c r="AH162" i="51"/>
  <c r="AY162" i="51"/>
  <c r="AH158" i="51"/>
  <c r="AY158" i="51"/>
  <c r="AH153" i="51"/>
  <c r="AY153" i="51"/>
  <c r="AH171" i="51"/>
  <c r="AY171" i="51"/>
  <c r="AH167" i="51"/>
  <c r="AY167" i="51"/>
  <c r="AH161" i="51"/>
  <c r="AY161" i="51"/>
  <c r="AH157" i="51"/>
  <c r="AY157" i="51"/>
  <c r="AH152" i="51"/>
  <c r="AY152" i="51"/>
  <c r="AH145" i="51"/>
  <c r="AY145" i="51"/>
  <c r="AY160" i="51"/>
  <c r="AI47" i="51"/>
  <c r="AI107" i="51"/>
  <c r="AI18" i="51"/>
  <c r="AI120" i="51"/>
  <c r="AI169" i="51" l="1"/>
  <c r="AI154" i="51"/>
  <c r="AI180" i="51" s="1"/>
  <c r="AI164" i="51"/>
  <c r="AH146" i="51"/>
  <c r="AI144" i="51" s="1"/>
  <c r="AY146" i="51"/>
  <c r="AZ144" i="51" s="1"/>
  <c r="AZ164" i="51"/>
  <c r="AZ169" i="51"/>
  <c r="AZ154" i="51"/>
  <c r="AZ180" i="51" s="1"/>
  <c r="AI9" i="51"/>
  <c r="AI163" i="51" l="1"/>
  <c r="AI174" i="51" s="1"/>
  <c r="AI176" i="51" s="1"/>
  <c r="AI178" i="51" s="1"/>
  <c r="AZ163" i="51"/>
  <c r="AZ174" i="51" s="1"/>
  <c r="AZ176" i="51" s="1"/>
  <c r="AZ179" i="51"/>
  <c r="AI179" i="51"/>
  <c r="AI106" i="51"/>
  <c r="AI130" i="51" l="1"/>
  <c r="AZ178" i="51"/>
  <c r="AI132" i="51" l="1"/>
  <c r="AZ181" i="51" s="1"/>
  <c r="T127" i="51"/>
  <c r="AE127" i="51" s="1"/>
  <c r="T125" i="51"/>
  <c r="T123" i="51"/>
  <c r="AE123" i="51" s="1"/>
  <c r="T121" i="51"/>
  <c r="AE121" i="51" s="1"/>
  <c r="AE116" i="51"/>
  <c r="AE113" i="51"/>
  <c r="T111" i="51"/>
  <c r="AE111" i="51" s="1"/>
  <c r="AE108" i="51"/>
  <c r="T102" i="51"/>
  <c r="AE102" i="51" s="1"/>
  <c r="T78" i="51"/>
  <c r="T75" i="51"/>
  <c r="T72" i="51"/>
  <c r="T68" i="51"/>
  <c r="T63" i="51"/>
  <c r="AE63" i="51" s="1"/>
  <c r="T55" i="51"/>
  <c r="T48" i="51"/>
  <c r="T41" i="51"/>
  <c r="T38" i="51"/>
  <c r="T31" i="51"/>
  <c r="T26" i="51"/>
  <c r="T18" i="51"/>
  <c r="T10" i="51"/>
  <c r="AI181" i="51" l="1"/>
  <c r="AE125" i="51"/>
  <c r="S172" i="51"/>
  <c r="O349" i="53"/>
  <c r="O348" i="53"/>
  <c r="O368" i="53"/>
  <c r="O370" i="53"/>
  <c r="AE10" i="51"/>
  <c r="T9" i="51"/>
  <c r="S159" i="51"/>
  <c r="AE72" i="51"/>
  <c r="S148" i="51"/>
  <c r="AE31" i="51"/>
  <c r="S156" i="51"/>
  <c r="AE55" i="51"/>
  <c r="S160" i="51"/>
  <c r="AE75" i="51"/>
  <c r="S155" i="51"/>
  <c r="AE48" i="51"/>
  <c r="S152" i="51"/>
  <c r="AE38" i="51"/>
  <c r="S157" i="51"/>
  <c r="S161" i="51"/>
  <c r="AE78" i="51"/>
  <c r="S147" i="51"/>
  <c r="AE26" i="51"/>
  <c r="S146" i="51"/>
  <c r="AE18" i="51"/>
  <c r="S153" i="51"/>
  <c r="AE41" i="51"/>
  <c r="S158" i="51"/>
  <c r="AE68" i="51"/>
  <c r="S165" i="51"/>
  <c r="S170" i="51"/>
  <c r="S166" i="51"/>
  <c r="S145" i="51"/>
  <c r="S167" i="51"/>
  <c r="S171" i="51"/>
  <c r="S162" i="51"/>
  <c r="S168" i="51"/>
  <c r="S173" i="51"/>
  <c r="O364" i="53"/>
  <c r="O369" i="53"/>
  <c r="T107" i="51"/>
  <c r="AE107" i="51" s="1"/>
  <c r="T120" i="51"/>
  <c r="AE120" i="51" s="1"/>
  <c r="T47" i="51"/>
  <c r="AE47" i="51" s="1"/>
  <c r="O356" i="53" l="1"/>
  <c r="O365" i="53"/>
  <c r="O362" i="53"/>
  <c r="T144" i="51"/>
  <c r="O352" i="53"/>
  <c r="O363" i="53"/>
  <c r="AE9" i="51"/>
  <c r="T106" i="51"/>
  <c r="AE106" i="51" s="1"/>
  <c r="O360" i="53" l="1"/>
  <c r="O350" i="53"/>
  <c r="O361" i="53"/>
  <c r="T130" i="51"/>
  <c r="AE130" i="51" s="1"/>
  <c r="O347" i="53" l="1"/>
  <c r="O346" i="53"/>
  <c r="O351" i="53"/>
  <c r="T132" i="51"/>
  <c r="AI134" i="51"/>
  <c r="AE132" i="51" l="1"/>
  <c r="T134" i="51"/>
  <c r="AE134" i="51" s="1"/>
  <c r="S143" i="51" l="1"/>
  <c r="O344" i="53"/>
  <c r="U148" i="51" l="1"/>
  <c r="T169" i="51"/>
  <c r="T164" i="51"/>
  <c r="T154" i="51"/>
  <c r="U169" i="51" l="1"/>
  <c r="U164" i="51"/>
  <c r="U154" i="51"/>
  <c r="U144" i="51"/>
  <c r="T163" i="51"/>
  <c r="T174" i="51" l="1"/>
  <c r="T176" i="51" s="1"/>
  <c r="U163" i="51"/>
  <c r="T178" i="51" l="1"/>
  <c r="U178" i="51" s="1"/>
  <c r="U176" i="51"/>
  <c r="O371" i="53" l="1"/>
  <c r="P371" i="53" l="1"/>
  <c r="O359" i="53" l="1"/>
  <c r="O366" i="53" s="1"/>
  <c r="O372" i="53" s="1"/>
  <c r="P366" i="53" l="1"/>
  <c r="P372" i="53" l="1"/>
  <c r="N149" i="53"/>
  <c r="X91" i="53" s="1"/>
  <c r="N215" i="53" l="1"/>
  <c r="X215" i="53" s="1"/>
  <c r="X149" i="53"/>
  <c r="X127" i="53"/>
  <c r="M353" i="53"/>
  <c r="M357" i="53" s="1"/>
  <c r="N357" i="53" l="1"/>
  <c r="N336" i="53"/>
  <c r="X194" i="53" s="1"/>
  <c r="O353" i="53"/>
  <c r="O357" i="53" s="1"/>
  <c r="P357" i="53" s="1"/>
  <c r="P336" i="53"/>
</calcChain>
</file>

<file path=xl/sharedStrings.xml><?xml version="1.0" encoding="utf-8"?>
<sst xmlns="http://schemas.openxmlformats.org/spreadsheetml/2006/main" count="1424" uniqueCount="955">
  <si>
    <t xml:space="preserve"> </t>
  </si>
  <si>
    <t>가.수수료수익</t>
  </si>
  <si>
    <t>라.이자수익</t>
  </si>
  <si>
    <t>가.수수료비용</t>
  </si>
  <si>
    <t>라.이자비용</t>
  </si>
  <si>
    <t>바.외환거래손실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</si>
  <si>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</si>
  <si>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</si>
  <si>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</si>
  <si>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</si>
  <si>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</si>
  <si>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</si>
  <si>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</si>
  <si>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</si>
  <si>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</si>
  <si>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</si>
  <si>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</si>
  <si>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</si>
  <si>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</si>
  <si>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</si>
  <si>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</si>
  <si>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</si>
  <si>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</si>
  <si>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</si>
  <si>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</si>
  <si>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</si>
  <si>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</si>
  <si>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</si>
  <si>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</si>
  <si>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</si>
  <si>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계  정  과  목</t>
    <phoneticPr fontId="19" type="noConversion"/>
  </si>
  <si>
    <t xml:space="preserve">계  정  과   목  </t>
  </si>
  <si>
    <t>1) 현금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</si>
  <si>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</si>
  <si>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</si>
  <si>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</si>
  <si>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</si>
  <si>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</si>
  <si>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</si>
  <si>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</si>
  <si>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</si>
  <si>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</si>
  <si>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</si>
  <si>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</si>
  <si>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</si>
  <si>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</si>
  <si>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</si>
  <si>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</si>
  <si>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</si>
  <si>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</si>
  <si>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② 주택매입자금장기대여금</t>
  </si>
  <si>
    <t>③ 주택전세자금장기대여금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</si>
  <si>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</si>
  <si>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</si>
  <si>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</si>
  <si>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</si>
  <si>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</si>
  <si>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</si>
  <si>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</si>
  <si>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</si>
  <si>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</si>
  <si>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</si>
  <si>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</si>
  <si>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</si>
  <si>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</si>
  <si>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</si>
  <si>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</si>
  <si>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</si>
  <si>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</si>
  <si>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</si>
  <si>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</si>
  <si>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</si>
  <si>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</si>
  <si>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</si>
  <si>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</si>
  <si>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</si>
  <si>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</si>
  <si>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</si>
  <si>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</si>
  <si>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</si>
  <si>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</si>
  <si>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</si>
  <si>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</si>
  <si>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</si>
  <si>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</si>
  <si>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</si>
  <si>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</si>
  <si>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</si>
  <si>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</si>
  <si>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</si>
  <si>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</si>
  <si>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</si>
  <si>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</si>
  <si>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</si>
  <si>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</si>
  <si>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</si>
  <si>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</si>
  <si>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</si>
  <si>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</si>
  <si>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</si>
  <si>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</si>
  <si>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</si>
  <si>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</si>
  <si>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</si>
  <si>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</si>
  <si>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</si>
  <si>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</si>
  <si>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</si>
  <si>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</si>
  <si>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</si>
  <si>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</si>
  <si>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</si>
  <si>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</si>
  <si>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2) 국채·지방채</t>
  </si>
  <si>
    <t>가.콜머니</t>
  </si>
  <si>
    <t>나.차입금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</si>
  <si>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</si>
  <si>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</si>
  <si>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</si>
  <si>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</si>
  <si>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</si>
  <si>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</si>
  <si>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</si>
  <si>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</si>
  <si>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</si>
  <si>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</si>
  <si>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</si>
  <si>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</si>
  <si>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</si>
  <si>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</si>
  <si>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</si>
  <si>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</si>
  <si>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</si>
  <si>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</si>
  <si>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</si>
  <si>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</si>
  <si>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</si>
  <si>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</si>
  <si>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</si>
  <si>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</si>
  <si>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</si>
  <si>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</si>
  <si>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</si>
  <si>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3) 대차거래이행보증금</t>
    <phoneticPr fontId="19" type="noConversion"/>
  </si>
  <si>
    <t>4) 장내파생상품거래예치금</t>
    <phoneticPr fontId="19" type="noConversion"/>
  </si>
  <si>
    <t>3) 미수배당금</t>
    <phoneticPr fontId="19" type="noConversion"/>
  </si>
  <si>
    <t>4) 기타미수수익</t>
    <phoneticPr fontId="19" type="noConversion"/>
  </si>
  <si>
    <t>① 자기분</t>
    <phoneticPr fontId="19" type="noConversion"/>
  </si>
  <si>
    <t>2) 기업어음증권(CP)차입금</t>
    <phoneticPr fontId="19" type="noConversion"/>
  </si>
  <si>
    <t>가.마일리지충당부채</t>
    <phoneticPr fontId="19" type="noConversion"/>
  </si>
  <si>
    <t>a.해외자기거래예치금(FCM)</t>
    <phoneticPr fontId="19" type="noConversion"/>
  </si>
  <si>
    <t>b.해외자기거래예치금(은행)</t>
    <phoneticPr fontId="19" type="noConversion"/>
  </si>
  <si>
    <t>1) 위탁자예수금(원화)</t>
    <phoneticPr fontId="19" type="noConversion"/>
  </si>
  <si>
    <t>2) 위탁자예수금(외화)</t>
    <phoneticPr fontId="19" type="noConversion"/>
  </si>
  <si>
    <t>3) 장내파생상품거래예수금</t>
    <phoneticPr fontId="19" type="noConversion"/>
  </si>
  <si>
    <t>4) 청약자예수금</t>
    <phoneticPr fontId="19" type="noConversion"/>
  </si>
  <si>
    <t>5) 집합투자증권투자자예수금</t>
    <phoneticPr fontId="19" type="noConversion"/>
  </si>
  <si>
    <t>6) 기타예수금</t>
    <phoneticPr fontId="19" type="noConversion"/>
  </si>
  <si>
    <t>6) 미지급비용-연차충당부채</t>
    <phoneticPr fontId="19" type="noConversion"/>
  </si>
  <si>
    <t>7) 미지급비용-FCM수수료(EUREX)</t>
    <phoneticPr fontId="19" type="noConversion"/>
  </si>
  <si>
    <t>8) 미지급비용  기타</t>
    <phoneticPr fontId="19" type="noConversion"/>
  </si>
  <si>
    <t>3) 장내거래미수금(거래일)</t>
    <phoneticPr fontId="19" type="noConversion"/>
  </si>
  <si>
    <t>① 고객미수금</t>
    <phoneticPr fontId="19" type="noConversion"/>
  </si>
  <si>
    <t>② 한국거래소미수금</t>
    <phoneticPr fontId="19" type="noConversion"/>
  </si>
  <si>
    <t>5) 해외미수금</t>
    <phoneticPr fontId="19" type="noConversion"/>
  </si>
  <si>
    <t>다.파생상품평가및처분손실</t>
    <phoneticPr fontId="55" type="noConversion"/>
  </si>
  <si>
    <t>다.파생상품평가및처분이익</t>
    <phoneticPr fontId="55" type="noConversion"/>
  </si>
  <si>
    <t>마.대출채권평가및처분손실</t>
    <phoneticPr fontId="55" type="noConversion"/>
  </si>
  <si>
    <t>아.기타의영업비용</t>
    <phoneticPr fontId="19" type="noConversion"/>
  </si>
  <si>
    <t>4) 기타미수금</t>
    <phoneticPr fontId="19" type="noConversion"/>
  </si>
  <si>
    <t>② 청약자예수금-일반</t>
    <phoneticPr fontId="19" type="noConversion"/>
  </si>
  <si>
    <t>3) 특수채</t>
    <phoneticPr fontId="19" type="noConversion"/>
  </si>
  <si>
    <t>2) 보통예금</t>
    <phoneticPr fontId="19" type="noConversion"/>
  </si>
  <si>
    <t>3) 당좌예금</t>
    <phoneticPr fontId="19" type="noConversion"/>
  </si>
  <si>
    <t>4) 외화예금</t>
    <phoneticPr fontId="19" type="noConversion"/>
  </si>
  <si>
    <t>STATEMENTS OF COMPREHENSIVE INCOME</t>
  </si>
  <si>
    <t> (Korean Won)</t>
    <phoneticPr fontId="19" type="noConversion"/>
  </si>
  <si>
    <t>3.Gain on derivatives transactions</t>
    <phoneticPr fontId="55" type="noConversion"/>
  </si>
  <si>
    <t>Ⅶ.INCOME TAX EXPENSE</t>
    <phoneticPr fontId="19" type="noConversion"/>
  </si>
  <si>
    <t>STATEMENTS OF FINANCIAL POSITION</t>
  </si>
  <si>
    <t> (Korean Won)</t>
  </si>
  <si>
    <t>2.Deposits</t>
    <phoneticPr fontId="19" type="noConversion"/>
  </si>
  <si>
    <t>1) Subscription deposits</t>
    <phoneticPr fontId="19" type="noConversion"/>
  </si>
  <si>
    <t>② 투자자분</t>
  </si>
  <si>
    <t>④ 기타</t>
  </si>
  <si>
    <t>① 외화주식</t>
    <phoneticPr fontId="19" type="noConversion"/>
  </si>
  <si>
    <t>3) 선급수수료</t>
    <phoneticPr fontId="19" type="noConversion"/>
  </si>
  <si>
    <t>4) 기타선급비용</t>
    <phoneticPr fontId="19" type="noConversion"/>
  </si>
  <si>
    <t>다.보증금</t>
    <phoneticPr fontId="19" type="noConversion"/>
  </si>
  <si>
    <t>라.미회수채권</t>
    <phoneticPr fontId="19" type="noConversion"/>
  </si>
  <si>
    <t>마.대손충당금</t>
    <phoneticPr fontId="19" type="noConversion"/>
  </si>
  <si>
    <t>바.현재가치조정차금</t>
    <phoneticPr fontId="19" type="noConversion"/>
  </si>
  <si>
    <t>가.선급금</t>
    <phoneticPr fontId="19" type="noConversion"/>
  </si>
  <si>
    <t>나.선급비용</t>
    <phoneticPr fontId="19" type="noConversion"/>
  </si>
  <si>
    <t>가.선수금</t>
    <phoneticPr fontId="19" type="noConversion"/>
  </si>
  <si>
    <t>나.선수수익</t>
    <phoneticPr fontId="19" type="noConversion"/>
  </si>
  <si>
    <t>1) 회원보증금</t>
    <phoneticPr fontId="19" type="noConversion"/>
  </si>
  <si>
    <t>2) 기타보증금</t>
    <phoneticPr fontId="19" type="noConversion"/>
  </si>
  <si>
    <t>4) 기타차입금</t>
    <phoneticPr fontId="19" type="noConversion"/>
  </si>
  <si>
    <t>3) 전자단기사채차입금</t>
    <phoneticPr fontId="55" type="noConversion"/>
  </si>
  <si>
    <t>가.미지급배당금</t>
    <phoneticPr fontId="55" type="noConversion"/>
  </si>
  <si>
    <t>나.미지급채무</t>
    <phoneticPr fontId="55" type="noConversion"/>
  </si>
  <si>
    <t>다.미지급금</t>
    <phoneticPr fontId="55" type="noConversion"/>
  </si>
  <si>
    <t>라.미지급비용</t>
    <phoneticPr fontId="55" type="noConversion"/>
  </si>
  <si>
    <t>5) 계좌개설인지대</t>
    <phoneticPr fontId="55" type="noConversion"/>
  </si>
  <si>
    <t>④ 기타</t>
    <phoneticPr fontId="55" type="noConversion"/>
  </si>
  <si>
    <t>5) MMDA</t>
    <phoneticPr fontId="55" type="noConversion"/>
  </si>
  <si>
    <t>Ⅱ.영업비용</t>
    <phoneticPr fontId="55" type="noConversion"/>
  </si>
  <si>
    <t>Ⅳ.영업외수익</t>
    <phoneticPr fontId="55" type="noConversion"/>
  </si>
  <si>
    <t>Ⅴ.영업외비용</t>
    <phoneticPr fontId="55" type="noConversion"/>
  </si>
  <si>
    <t>Ⅶ.법인세비용</t>
    <phoneticPr fontId="19" type="noConversion"/>
  </si>
  <si>
    <t>Ⅰ.영업수익</t>
    <phoneticPr fontId="55" type="noConversion"/>
  </si>
  <si>
    <t>Ⅵ.법인세차감전순이익</t>
    <phoneticPr fontId="19" type="noConversion"/>
  </si>
  <si>
    <t>Ⅰ.OPERATING INCOME</t>
    <phoneticPr fontId="55" type="noConversion"/>
  </si>
  <si>
    <t>Ⅷ.NET INCOME</t>
    <phoneticPr fontId="19" type="noConversion"/>
  </si>
  <si>
    <t>1.Commissions received</t>
    <phoneticPr fontId="55" type="noConversion"/>
  </si>
  <si>
    <t>Ⅰ.현금및예치금</t>
    <phoneticPr fontId="55" type="noConversion"/>
  </si>
  <si>
    <t>Ⅰ.자본금</t>
    <phoneticPr fontId="55" type="noConversion"/>
  </si>
  <si>
    <t>Ⅱ.자본잉여금</t>
    <phoneticPr fontId="55" type="noConversion"/>
  </si>
  <si>
    <t>Ⅲ.자본조정</t>
    <phoneticPr fontId="55" type="noConversion"/>
  </si>
  <si>
    <t>3) Electronic Short-Term bond issued</t>
  </si>
  <si>
    <t>1.Accrued dividends</t>
  </si>
  <si>
    <t>6) 예수금(기타)</t>
  </si>
  <si>
    <t>6) 예수금(기타)</t>
    <phoneticPr fontId="55" type="noConversion"/>
  </si>
  <si>
    <t>5) 계좌개설인지대</t>
  </si>
  <si>
    <t>③ 미수기업어음증권이자</t>
    <phoneticPr fontId="55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</si>
  <si>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5" type="noConversion"/>
  </si>
  <si>
    <t>③ 미수기업어음증권이자</t>
  </si>
  <si>
    <t>④ 미수전자단기사채이자</t>
  </si>
  <si>
    <t>이베스트투자증권주식회사</t>
  </si>
  <si>
    <t>e BEST INVESTMENT SECURITIES CO., LTD</t>
  </si>
  <si>
    <t>i.해외선물옵션예수금 (CNY)</t>
  </si>
  <si>
    <t>② 장내파생상품거래분-신탁</t>
    <phoneticPr fontId="19" type="noConversion"/>
  </si>
  <si>
    <t>다.선급제세</t>
    <phoneticPr fontId="55" type="noConversion"/>
  </si>
  <si>
    <t>1) 기타선급제세</t>
    <phoneticPr fontId="55" type="noConversion"/>
  </si>
  <si>
    <t>마.보증금</t>
    <phoneticPr fontId="19" type="noConversion"/>
  </si>
  <si>
    <t>1) 미수미결제현물환</t>
    <phoneticPr fontId="55" type="noConversion"/>
  </si>
  <si>
    <t>라.기타외화자산</t>
    <phoneticPr fontId="55" type="noConversion"/>
  </si>
  <si>
    <t>5) 장내파생상품매매증거금</t>
    <phoneticPr fontId="19" type="noConversion"/>
  </si>
  <si>
    <t>① 자기분(국내)</t>
    <phoneticPr fontId="55" type="noConversion"/>
  </si>
  <si>
    <t>a.KOSPI200 자기매매증거금</t>
    <phoneticPr fontId="19" type="noConversion"/>
  </si>
  <si>
    <t>④ 외국환미수금</t>
    <phoneticPr fontId="55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</si>
  <si>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5" type="noConversion"/>
  </si>
  <si>
    <t>2) 대여담보금</t>
    <phoneticPr fontId="55" type="noConversion"/>
  </si>
  <si>
    <t>① ETJ 예치금</t>
  </si>
  <si>
    <t>⑤ 미수대출채권이자</t>
  </si>
  <si>
    <t>⑥ 미수증권담보대출이자</t>
  </si>
  <si>
    <t>나.유형자산관련비용</t>
    <phoneticPr fontId="55" type="noConversion"/>
  </si>
  <si>
    <t>다.무형자산관련비용</t>
    <phoneticPr fontId="19" type="noConversion"/>
  </si>
  <si>
    <t>라.기타영업외비용</t>
    <phoneticPr fontId="19" type="noConversion"/>
  </si>
  <si>
    <t>가.지분법주식관련비용</t>
    <phoneticPr fontId="55" type="noConversion"/>
  </si>
  <si>
    <t>2) 출자금</t>
    <phoneticPr fontId="55" type="noConversion"/>
  </si>
  <si>
    <t>3) 신주인수권증서</t>
    <phoneticPr fontId="55" type="noConversion"/>
  </si>
  <si>
    <t>4) 국채·지방채</t>
    <phoneticPr fontId="55" type="noConversion"/>
  </si>
  <si>
    <t>5) 특수채</t>
    <phoneticPr fontId="55" type="noConversion"/>
  </si>
  <si>
    <t>6) 회사채</t>
    <phoneticPr fontId="55" type="noConversion"/>
  </si>
  <si>
    <t>7) 기업어음증권</t>
    <phoneticPr fontId="55" type="noConversion"/>
  </si>
  <si>
    <t>8) 전자단기사채</t>
    <phoneticPr fontId="19" type="noConversion"/>
  </si>
  <si>
    <t>9) 집합투자증권</t>
    <phoneticPr fontId="19" type="noConversion"/>
  </si>
  <si>
    <t>10) 외화증권</t>
    <phoneticPr fontId="19" type="noConversion"/>
  </si>
  <si>
    <t>① 상품주식</t>
    <phoneticPr fontId="55" type="noConversion"/>
  </si>
  <si>
    <t>② 일본주식 예치금</t>
  </si>
  <si>
    <t>1) 주식워런트증권</t>
    <phoneticPr fontId="55" type="noConversion"/>
  </si>
  <si>
    <t>11) 투자자예탁금별도예치금(신탁)</t>
    <phoneticPr fontId="19" type="noConversion"/>
  </si>
  <si>
    <t>1) 신용공여금대손충당금</t>
  </si>
  <si>
    <t>나.감가상각누계액</t>
    <phoneticPr fontId="19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</si>
  <si>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5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</si>
  <si>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5" type="noConversion"/>
  </si>
  <si>
    <t>④ 외국환미수금</t>
  </si>
  <si>
    <t>⑤ 기타</t>
  </si>
  <si>
    <t>3) 스왑담보금</t>
    <phoneticPr fontId="55" type="noConversion"/>
  </si>
  <si>
    <t>다.환매조건부채권매도</t>
    <phoneticPr fontId="55" type="noConversion"/>
  </si>
  <si>
    <t>나.매입약정충당부채</t>
    <phoneticPr fontId="19" type="noConversion"/>
  </si>
  <si>
    <t>나.미지급법인세(주민세)</t>
    <phoneticPr fontId="55" type="noConversion"/>
  </si>
  <si>
    <t>다.미처분이익잉여금</t>
    <phoneticPr fontId="55" type="noConversion"/>
  </si>
  <si>
    <t>가.현금및현금성자산</t>
    <phoneticPr fontId="55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</si>
  <si>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9" type="noConversion"/>
  </si>
  <si>
    <t>나.유가증권처분및평가이익</t>
    <phoneticPr fontId="55" type="noConversion"/>
  </si>
  <si>
    <t>가.당기손익-공정가치측정유가증권</t>
    <phoneticPr fontId="55" type="noConversion"/>
  </si>
  <si>
    <t>나.유형자산관련수익</t>
    <phoneticPr fontId="55" type="noConversion"/>
  </si>
  <si>
    <t>다.무형자산관련수익</t>
    <phoneticPr fontId="55" type="noConversion"/>
  </si>
  <si>
    <t>라.기타영업외수익</t>
    <phoneticPr fontId="55" type="noConversion"/>
  </si>
  <si>
    <t>가.지분법주식관련수익</t>
    <phoneticPr fontId="55" type="noConversion"/>
  </si>
  <si>
    <t>Ⅲ.영업이익</t>
    <phoneticPr fontId="55" type="noConversion"/>
  </si>
  <si>
    <t>나.유가증권처분및평가손실</t>
    <phoneticPr fontId="55" type="noConversion"/>
  </si>
  <si>
    <t>자산</t>
    <phoneticPr fontId="55" type="noConversion"/>
  </si>
  <si>
    <t>기타</t>
    <phoneticPr fontId="55" type="noConversion"/>
  </si>
  <si>
    <t>② 상환우선주</t>
    <phoneticPr fontId="55" type="noConversion"/>
  </si>
  <si>
    <t>1)</t>
  </si>
  <si>
    <t>1)</t>
    <phoneticPr fontId="55" type="noConversion"/>
  </si>
  <si>
    <t>2)</t>
  </si>
  <si>
    <t>2)</t>
    <phoneticPr fontId="55" type="noConversion"/>
  </si>
  <si>
    <t>수탁수수료</t>
    <phoneticPr fontId="55" type="noConversion"/>
  </si>
  <si>
    <t>인수및주선수수료</t>
    <phoneticPr fontId="55" type="noConversion"/>
  </si>
  <si>
    <t>사채모집수탁수수료</t>
    <phoneticPr fontId="55" type="noConversion"/>
  </si>
  <si>
    <t>집합투자증권취급수수료</t>
    <phoneticPr fontId="55" type="noConversion"/>
  </si>
  <si>
    <t>자산관리수수료</t>
    <phoneticPr fontId="55" type="noConversion"/>
  </si>
  <si>
    <t>매수및합병수수료</t>
    <phoneticPr fontId="55" type="noConversion"/>
  </si>
  <si>
    <t>기타수수료수익</t>
    <phoneticPr fontId="55" type="noConversion"/>
  </si>
  <si>
    <t>3)</t>
  </si>
  <si>
    <t>4)</t>
  </si>
  <si>
    <t>5)</t>
  </si>
  <si>
    <t>6)</t>
  </si>
  <si>
    <t>7)</t>
  </si>
  <si>
    <t>8)</t>
  </si>
  <si>
    <t>당기손익-공정가치측정유가증권처분이익</t>
    <phoneticPr fontId="55" type="noConversion"/>
  </si>
  <si>
    <t>당기손익-공정가치측정유가증권평가이익</t>
    <phoneticPr fontId="55" type="noConversion"/>
  </si>
  <si>
    <t>매도유가증권평가이익</t>
    <phoneticPr fontId="55" type="noConversion"/>
  </si>
  <si>
    <t>파생결합증권처분이익</t>
    <phoneticPr fontId="55" type="noConversion"/>
  </si>
  <si>
    <t>파생결합증권평가이익</t>
    <phoneticPr fontId="55" type="noConversion"/>
  </si>
  <si>
    <t>파생결합증권상환이익</t>
    <phoneticPr fontId="55" type="noConversion"/>
  </si>
  <si>
    <t>1)</t>
    <phoneticPr fontId="55" type="noConversion"/>
  </si>
  <si>
    <t>2)</t>
    <phoneticPr fontId="55" type="noConversion"/>
  </si>
  <si>
    <t>장내파생상품처분이익</t>
    <phoneticPr fontId="55" type="noConversion"/>
  </si>
  <si>
    <t>장내파생상품평가이익</t>
    <phoneticPr fontId="55" type="noConversion"/>
  </si>
  <si>
    <t>장외파생상품처분이익</t>
    <phoneticPr fontId="55" type="noConversion"/>
  </si>
  <si>
    <t>장외파생상품평가이익</t>
    <phoneticPr fontId="55" type="noConversion"/>
  </si>
  <si>
    <t>현금및예치금이자수익</t>
    <phoneticPr fontId="55" type="noConversion"/>
  </si>
  <si>
    <t>당기손익-공정가치측정유가증권이자수익</t>
    <phoneticPr fontId="55" type="noConversion"/>
  </si>
  <si>
    <t>대출채권이자</t>
    <phoneticPr fontId="55" type="noConversion"/>
  </si>
  <si>
    <t>기타이자수익</t>
    <phoneticPr fontId="55" type="noConversion"/>
  </si>
  <si>
    <t>외환차익</t>
    <phoneticPr fontId="55" type="noConversion"/>
  </si>
  <si>
    <t>외화환산이익</t>
    <phoneticPr fontId="55" type="noConversion"/>
  </si>
  <si>
    <t>배당금수익</t>
    <phoneticPr fontId="55" type="noConversion"/>
  </si>
  <si>
    <t>분배금수익</t>
    <phoneticPr fontId="55" type="noConversion"/>
  </si>
  <si>
    <t>충당금환입액</t>
    <phoneticPr fontId="55" type="noConversion"/>
  </si>
  <si>
    <t>기타대손충당금환입</t>
    <phoneticPr fontId="55" type="noConversion"/>
  </si>
  <si>
    <t>매매수수료</t>
    <phoneticPr fontId="55" type="noConversion"/>
  </si>
  <si>
    <t>투자상담사수수료</t>
    <phoneticPr fontId="55" type="noConversion"/>
  </si>
  <si>
    <t>투자자문수수료</t>
    <phoneticPr fontId="19" type="noConversion"/>
  </si>
  <si>
    <t>투자일임수수료</t>
    <phoneticPr fontId="19" type="noConversion"/>
  </si>
  <si>
    <t>대여수수료</t>
    <phoneticPr fontId="55" type="noConversion"/>
  </si>
  <si>
    <t>기타수수료비용</t>
    <phoneticPr fontId="19" type="noConversion"/>
  </si>
  <si>
    <t>당기손익-공정가치측정유가증권처분손실</t>
    <phoneticPr fontId="55" type="noConversion"/>
  </si>
  <si>
    <t>당기손익-공정가치측정유가증권평가손실</t>
    <phoneticPr fontId="55" type="noConversion"/>
  </si>
  <si>
    <t>매도유가증권평가손실</t>
    <phoneticPr fontId="55" type="noConversion"/>
  </si>
  <si>
    <t>파생결합증권처분손실</t>
    <phoneticPr fontId="55" type="noConversion"/>
  </si>
  <si>
    <t>파생결합증권평가손실</t>
    <phoneticPr fontId="55" type="noConversion"/>
  </si>
  <si>
    <t>파생결합증권상환손실</t>
    <phoneticPr fontId="55" type="noConversion"/>
  </si>
  <si>
    <t>장내파생상품처분손실</t>
    <phoneticPr fontId="55" type="noConversion"/>
  </si>
  <si>
    <t>장내파생상품평가손실</t>
    <phoneticPr fontId="55" type="noConversion"/>
  </si>
  <si>
    <t>장외파생상품처분손실</t>
    <phoneticPr fontId="55" type="noConversion"/>
  </si>
  <si>
    <t>장외파생상품평가손실</t>
    <phoneticPr fontId="55" type="noConversion"/>
  </si>
  <si>
    <t>예수부채이자비용</t>
    <phoneticPr fontId="55" type="noConversion"/>
  </si>
  <si>
    <t>차입부채이자비용</t>
    <phoneticPr fontId="55" type="noConversion"/>
  </si>
  <si>
    <t>기타이자비용</t>
    <phoneticPr fontId="55" type="noConversion"/>
  </si>
  <si>
    <t>대출채권매각손실</t>
    <phoneticPr fontId="55" type="noConversion"/>
  </si>
  <si>
    <t>대손상각비</t>
    <phoneticPr fontId="55" type="noConversion"/>
  </si>
  <si>
    <t>외환차손</t>
    <phoneticPr fontId="55" type="noConversion"/>
  </si>
  <si>
    <t>외화환산손실</t>
    <phoneticPr fontId="55" type="noConversion"/>
  </si>
  <si>
    <t>급여</t>
    <phoneticPr fontId="55" type="noConversion"/>
  </si>
  <si>
    <t>퇴직급여</t>
    <phoneticPr fontId="55" type="noConversion"/>
  </si>
  <si>
    <t>복리후생비</t>
    <phoneticPr fontId="55" type="noConversion"/>
  </si>
  <si>
    <t>전산운용비</t>
    <phoneticPr fontId="55" type="noConversion"/>
  </si>
  <si>
    <t>임차료</t>
    <phoneticPr fontId="55" type="noConversion"/>
  </si>
  <si>
    <t>지급수수료</t>
    <phoneticPr fontId="55" type="noConversion"/>
  </si>
  <si>
    <t>접대비</t>
    <phoneticPr fontId="55" type="noConversion"/>
  </si>
  <si>
    <t>광고선전비</t>
    <phoneticPr fontId="55" type="noConversion"/>
  </si>
  <si>
    <t>감가상각비</t>
    <phoneticPr fontId="55" type="noConversion"/>
  </si>
  <si>
    <t>조사연구비</t>
    <phoneticPr fontId="55" type="noConversion"/>
  </si>
  <si>
    <t>연수비</t>
    <phoneticPr fontId="55" type="noConversion"/>
  </si>
  <si>
    <t>무형자산상각비</t>
    <phoneticPr fontId="55" type="noConversion"/>
  </si>
  <si>
    <t>세금과공과금</t>
    <phoneticPr fontId="55" type="noConversion"/>
  </si>
  <si>
    <t>판매부대비</t>
    <phoneticPr fontId="55" type="noConversion"/>
  </si>
  <si>
    <t>수도광열및사옥관리비</t>
    <phoneticPr fontId="55" type="noConversion"/>
  </si>
  <si>
    <t>회의비</t>
    <phoneticPr fontId="55" type="noConversion"/>
  </si>
  <si>
    <t>여비교통비</t>
    <phoneticPr fontId="55" type="noConversion"/>
  </si>
  <si>
    <t>도서인쇄비</t>
    <phoneticPr fontId="55" type="noConversion"/>
  </si>
  <si>
    <t>차량유지비</t>
    <phoneticPr fontId="55" type="noConversion"/>
  </si>
  <si>
    <t>소모품비</t>
    <phoneticPr fontId="55" type="noConversion"/>
  </si>
  <si>
    <t>보험료</t>
    <phoneticPr fontId="55" type="noConversion"/>
  </si>
  <si>
    <t>행사비</t>
    <phoneticPr fontId="55" type="noConversion"/>
  </si>
  <si>
    <t>기타</t>
    <phoneticPr fontId="55" type="noConversion"/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</si>
  <si>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</si>
  <si>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</si>
  <si>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</si>
  <si>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</si>
  <si>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</si>
  <si>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</si>
  <si>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</si>
  <si>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</si>
  <si>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</si>
  <si>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</si>
  <si>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</si>
  <si>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</si>
  <si>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</si>
  <si>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</si>
  <si>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</si>
  <si>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대손상각비</t>
    <phoneticPr fontId="19" type="noConversion"/>
  </si>
  <si>
    <t>1)</t>
    <phoneticPr fontId="19" type="noConversion"/>
  </si>
  <si>
    <t>지분법이익</t>
    <phoneticPr fontId="55" type="noConversion"/>
  </si>
  <si>
    <t>유형자산처분이익</t>
    <phoneticPr fontId="55" type="noConversion"/>
  </si>
  <si>
    <t>무형자산손상차손환입</t>
    <phoneticPr fontId="55" type="noConversion"/>
  </si>
  <si>
    <t>잡수익</t>
    <phoneticPr fontId="55" type="noConversion"/>
  </si>
  <si>
    <t>지분법손실</t>
    <phoneticPr fontId="55" type="noConversion"/>
  </si>
  <si>
    <t>유형자산처분손실</t>
    <phoneticPr fontId="55" type="noConversion"/>
  </si>
  <si>
    <t>무형자산손상차손</t>
    <phoneticPr fontId="19" type="noConversion"/>
  </si>
  <si>
    <t>기부금</t>
    <phoneticPr fontId="19" type="noConversion"/>
  </si>
  <si>
    <t>잡손실</t>
    <phoneticPr fontId="19" type="noConversion"/>
  </si>
  <si>
    <t>2)</t>
    <phoneticPr fontId="19" type="noConversion"/>
  </si>
  <si>
    <t>Ⅸ.기타포괄손익</t>
    <phoneticPr fontId="19" type="noConversion"/>
  </si>
  <si>
    <t>Ⅹ.총   포   괄   이   익</t>
    <phoneticPr fontId="55" type="noConversion"/>
  </si>
  <si>
    <t>① 주식관련</t>
  </si>
  <si>
    <t>1)장내파생상품</t>
    <phoneticPr fontId="55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</si>
  <si>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5" type="noConversion"/>
  </si>
  <si>
    <t>a.매입주식옵션</t>
    <phoneticPr fontId="55" type="noConversion"/>
  </si>
  <si>
    <t>a.주식스왑</t>
    <phoneticPr fontId="55" type="noConversion"/>
  </si>
  <si>
    <t>b.매입주식옵션-장외</t>
    <phoneticPr fontId="55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</si>
  <si>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5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</si>
  <si>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5" type="noConversion"/>
  </si>
  <si>
    <t>a.상품스왑</t>
    <phoneticPr fontId="55" type="noConversion"/>
  </si>
  <si>
    <t>b.매입상품옵션-장외</t>
    <phoneticPr fontId="55" type="noConversion"/>
  </si>
  <si>
    <t>2)장외파생상품</t>
    <phoneticPr fontId="55" type="noConversion"/>
  </si>
  <si>
    <t>가.출자금</t>
    <phoneticPr fontId="55" type="noConversion"/>
  </si>
  <si>
    <t>나.파생결합증권</t>
    <phoneticPr fontId="55" type="noConversion"/>
  </si>
  <si>
    <t>다.파생상품자산</t>
    <phoneticPr fontId="55" type="noConversion"/>
  </si>
  <si>
    <t>가.매도유가증권</t>
    <phoneticPr fontId="55" type="noConversion"/>
  </si>
  <si>
    <t>a.매도주식옵션</t>
    <phoneticPr fontId="55" type="noConversion"/>
  </si>
  <si>
    <t>② 기타</t>
  </si>
  <si>
    <t>자                산</t>
  </si>
  <si>
    <t>자    산    총    계</t>
  </si>
  <si>
    <t>부                채</t>
  </si>
  <si>
    <t>부    채    총    계</t>
  </si>
  <si>
    <t>자                본</t>
  </si>
  <si>
    <t>요약 재무상태표</t>
    <phoneticPr fontId="19" type="noConversion"/>
  </si>
  <si>
    <t>Ⅰ.현금및예치금</t>
  </si>
  <si>
    <t>Ⅰ.자본금</t>
  </si>
  <si>
    <t>자 본 총 계</t>
    <phoneticPr fontId="55" type="noConversion"/>
  </si>
  <si>
    <t>부채와 자본총계</t>
    <phoneticPr fontId="55" type="noConversion"/>
  </si>
  <si>
    <t>요약 포괄손익계산서</t>
    <phoneticPr fontId="19" type="noConversion"/>
  </si>
  <si>
    <t>I.영업수익</t>
  </si>
  <si>
    <t>  (1)유효이자율법으로인식하는이자수익</t>
  </si>
  <si>
    <t>  (2)기타이자수익</t>
  </si>
  <si>
    <t>II.영업비용</t>
  </si>
  <si>
    <t>III.영업이익</t>
  </si>
  <si>
    <t>IV.영업외수익</t>
  </si>
  <si>
    <t>V.영업외비용</t>
  </si>
  <si>
    <t>VI.법인세비용차감전순이익</t>
  </si>
  <si>
    <t>VIII.분기순이익</t>
  </si>
  <si>
    <t>IX.기타포괄손익</t>
  </si>
  <si>
    <t>X.분기총포괄손익</t>
  </si>
  <si>
    <t>나.유가증권처분및평가이익</t>
  </si>
  <si>
    <t>다.파생상품평가및처분이익</t>
  </si>
  <si>
    <t>나.유가증권처분및평가손실</t>
  </si>
  <si>
    <t>다.파생상품평가및처분손실</t>
  </si>
  <si>
    <t>마.대출채권평가및처분손실</t>
  </si>
  <si>
    <t>아.기타의영업비용</t>
  </si>
  <si>
    <t>가.지분법주식관련수익</t>
  </si>
  <si>
    <t>나.유형자산관련수익</t>
  </si>
  <si>
    <t>다.무형자산관련수익</t>
  </si>
  <si>
    <t>라.기타영업외수익</t>
  </si>
  <si>
    <t>가.지분법주식관련비용</t>
  </si>
  <si>
    <t>Ⅶ.법인세비용</t>
  </si>
  <si>
    <t>( 이연대출부대손익 )</t>
    <phoneticPr fontId="19" type="noConversion"/>
  </si>
  <si>
    <t>2) 대출금 대손충당금</t>
    <phoneticPr fontId="19" type="noConversion"/>
  </si>
  <si>
    <t>3) 매입대출채권 대손충당금</t>
    <phoneticPr fontId="55" type="noConversion"/>
  </si>
  <si>
    <t>4) 부도채권대손충당금</t>
    <phoneticPr fontId="55" type="noConversion"/>
  </si>
  <si>
    <t>5) 사모사채 대손충당금</t>
    <phoneticPr fontId="55" type="noConversion"/>
  </si>
  <si>
    <t>②  상품관련</t>
    <phoneticPr fontId="19" type="noConversion"/>
  </si>
  <si>
    <t>a.상품스왑</t>
    <phoneticPr fontId="19" type="noConversion"/>
  </si>
  <si>
    <t>다.매입확약충당부채</t>
    <phoneticPr fontId="19" type="noConversion"/>
  </si>
  <si>
    <t>제20기 1월~3월</t>
    <phoneticPr fontId="55" type="noConversion"/>
  </si>
  <si>
    <t>제20기 4월~6월</t>
    <phoneticPr fontId="55" type="noConversion"/>
  </si>
  <si>
    <t>금융상품이자수익-&gt;</t>
    <phoneticPr fontId="55" type="noConversion"/>
  </si>
  <si>
    <t>제20기 7월~9월</t>
    <phoneticPr fontId="55" type="noConversion"/>
  </si>
  <si>
    <t>② 투자자분(국내)</t>
    <phoneticPr fontId="19" type="noConversion"/>
  </si>
  <si>
    <t>a.KOSPI200 위탁매매증거금</t>
    <phoneticPr fontId="19" type="noConversion"/>
  </si>
  <si>
    <t>2) 기타</t>
    <phoneticPr fontId="19" type="noConversion"/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</si>
  <si>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</si>
  <si>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</si>
  <si>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</si>
  <si>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</si>
  <si>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</si>
  <si>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</si>
  <si>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</si>
  <si>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</si>
  <si>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</si>
  <si>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</si>
  <si>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⑪ 국내선물대용 예수금(USD)</t>
  </si>
  <si>
    <t>4) 기타</t>
  </si>
  <si>
    <t>충당부채전입액</t>
    <phoneticPr fontId="55" type="noConversion"/>
  </si>
  <si>
    <t>7)</t>
    <phoneticPr fontId="55" type="noConversion"/>
  </si>
  <si>
    <t>3)</t>
    <phoneticPr fontId="55" type="noConversion"/>
  </si>
  <si>
    <t>Ⅱ.기타불입자본</t>
    <phoneticPr fontId="55" type="noConversion"/>
  </si>
  <si>
    <t>(주석의 이자수익및이자비용 확인할것!)</t>
    <phoneticPr fontId="55" type="noConversion"/>
  </si>
  <si>
    <t>5) Deposits for exchange-traded derivatives</t>
    <phoneticPr fontId="19" type="noConversion"/>
  </si>
  <si>
    <t>1) Exchange-traded derivatives</t>
  </si>
  <si>
    <t>2) OTC derivatives</t>
  </si>
  <si>
    <t>2) Investment in partnerships</t>
  </si>
  <si>
    <t>① Stock in foreign currency</t>
    <phoneticPr fontId="19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</si>
  <si>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Others</t>
    </r>
    <phoneticPr fontId="55" type="noConversion"/>
  </si>
  <si>
    <t>11) Reserve for claims of customers' deposits (trust)</t>
    <phoneticPr fontId="19" type="noConversion"/>
  </si>
  <si>
    <t>1) Loans to Employees</t>
    <phoneticPr fontId="19" type="noConversion"/>
  </si>
  <si>
    <t>2) Others</t>
    <phoneticPr fontId="19" type="noConversion"/>
  </si>
  <si>
    <t>3) Receivables for brokerage(trade date)</t>
    <phoneticPr fontId="19" type="noConversion"/>
  </si>
  <si>
    <t>4) Other receivables</t>
    <phoneticPr fontId="19" type="noConversion"/>
  </si>
  <si>
    <t>5) Receivables in foreign currency</t>
    <phoneticPr fontId="19" type="noConversion"/>
  </si>
  <si>
    <t>2.Accrued income</t>
    <phoneticPr fontId="19" type="noConversion"/>
  </si>
  <si>
    <t>1) Accrued commissions</t>
    <phoneticPr fontId="19" type="noConversion"/>
  </si>
  <si>
    <t>2) Accrued interest receivables</t>
    <phoneticPr fontId="19" type="noConversion"/>
  </si>
  <si>
    <t>3) Accrued dividends</t>
    <phoneticPr fontId="19" type="noConversion"/>
  </si>
  <si>
    <t>4) Accrued other incomes</t>
    <phoneticPr fontId="19" type="noConversion"/>
  </si>
  <si>
    <t>3.Guarantee</t>
    <phoneticPr fontId="19" type="noConversion"/>
  </si>
  <si>
    <t>1) Guarantee for rent</t>
    <phoneticPr fontId="19" type="noConversion"/>
  </si>
  <si>
    <t>4.Receivables for bonds</t>
    <phoneticPr fontId="19" type="noConversion"/>
  </si>
  <si>
    <t>1) Inter bank transfer</t>
    <phoneticPr fontId="19" type="noConversion"/>
  </si>
  <si>
    <t>2) Electronic banking</t>
    <phoneticPr fontId="19" type="noConversion"/>
  </si>
  <si>
    <t>5.Allowance for credit loss</t>
    <phoneticPr fontId="19" type="noConversion"/>
  </si>
  <si>
    <t>1) Allowance for receivables</t>
    <phoneticPr fontId="19" type="noConversion"/>
  </si>
  <si>
    <t>2) Allowance for accrued income</t>
    <phoneticPr fontId="19" type="noConversion"/>
  </si>
  <si>
    <t>6.Discount present value</t>
    <phoneticPr fontId="19" type="noConversion"/>
  </si>
  <si>
    <t>1.Advance payments</t>
    <phoneticPr fontId="19" type="noConversion"/>
  </si>
  <si>
    <t>1) Accrued interest on bonds</t>
    <phoneticPr fontId="19" type="noConversion"/>
  </si>
  <si>
    <t>2.Prepaid expenses</t>
    <phoneticPr fontId="19" type="noConversion"/>
  </si>
  <si>
    <t>1.Securities sold</t>
  </si>
  <si>
    <t>2.Unearned income</t>
    <phoneticPr fontId="19" type="noConversion"/>
  </si>
  <si>
    <t>ASSETS</t>
    <phoneticPr fontId="19" type="noConversion"/>
  </si>
  <si>
    <t>Ⅰ.CASH AND DEPOSITS</t>
    <phoneticPr fontId="19" type="noConversion"/>
  </si>
  <si>
    <t>1.Cash and cash equivalents</t>
    <phoneticPr fontId="19" type="noConversion"/>
  </si>
  <si>
    <t>1) Cash on hand</t>
    <phoneticPr fontId="19" type="noConversion"/>
  </si>
  <si>
    <t>2) Demand deposits</t>
    <phoneticPr fontId="19" type="noConversion"/>
  </si>
  <si>
    <t>3) Current deposits</t>
    <phoneticPr fontId="19" type="noConversion"/>
  </si>
  <si>
    <t>4) Foreign currency deposits</t>
    <phoneticPr fontId="19" type="noConversion"/>
  </si>
  <si>
    <t>5) MMDA</t>
    <phoneticPr fontId="55" type="noConversion"/>
  </si>
  <si>
    <t>② 투자자분</t>
    <phoneticPr fontId="19" type="noConversion"/>
  </si>
  <si>
    <t>2) Reserve for claims of customers' deposits</t>
    <phoneticPr fontId="19" type="noConversion"/>
  </si>
  <si>
    <t>① Customers' deposits - beneficiary</t>
    <phoneticPr fontId="19" type="noConversion"/>
  </si>
  <si>
    <t>3) Securities borrowed</t>
    <phoneticPr fontId="19" type="noConversion"/>
  </si>
  <si>
    <t>4) Deposits for exchange-traded derivatives</t>
    <phoneticPr fontId="19" type="noConversion"/>
  </si>
  <si>
    <t>a.해외자기거래예치금(FCM)</t>
    <phoneticPr fontId="19" type="noConversion"/>
  </si>
  <si>
    <t>b.해외자기거래예치금(은행)</t>
    <phoneticPr fontId="19" type="noConversion"/>
  </si>
  <si>
    <t>10) Fixed deposits</t>
    <phoneticPr fontId="19" type="noConversion"/>
  </si>
  <si>
    <t>11) Saving insurance</t>
    <phoneticPr fontId="55" type="noConversion"/>
  </si>
  <si>
    <t>1.Securities measured at fair value through profit or loss</t>
    <phoneticPr fontId="55" type="noConversion"/>
  </si>
  <si>
    <t>1) Stock</t>
    <phoneticPr fontId="19" type="noConversion"/>
  </si>
  <si>
    <t>① Common stock</t>
    <phoneticPr fontId="55" type="noConversion"/>
  </si>
  <si>
    <t>② Preference stock</t>
    <phoneticPr fontId="55" type="noConversion"/>
  </si>
  <si>
    <t>3) Stock warrants</t>
    <phoneticPr fontId="19" type="noConversion"/>
  </si>
  <si>
    <t>4) State bonds, Local government bonds</t>
    <phoneticPr fontId="19" type="noConversion"/>
  </si>
  <si>
    <t>5) Special bonds</t>
    <phoneticPr fontId="19" type="noConversion"/>
  </si>
  <si>
    <t>6) Corporate bond</t>
    <phoneticPr fontId="19" type="noConversion"/>
  </si>
  <si>
    <t>7) Corporate commercial papers</t>
    <phoneticPr fontId="19" type="noConversion"/>
  </si>
  <si>
    <t>8) Electronic Short-Term bond</t>
    <phoneticPr fontId="55" type="noConversion"/>
  </si>
  <si>
    <t>9) Collective investment securities</t>
    <phoneticPr fontId="19" type="noConversion"/>
  </si>
  <si>
    <t>10) Securities in foreign currency</t>
    <phoneticPr fontId="19" type="noConversion"/>
  </si>
  <si>
    <t>② 장내파생상품거래분-신탁</t>
    <phoneticPr fontId="19" type="noConversion"/>
  </si>
  <si>
    <t>2. Derivatives-combined securities</t>
    <phoneticPr fontId="55" type="noConversion"/>
  </si>
  <si>
    <t>1) Equity linked warrants</t>
    <phoneticPr fontId="55" type="noConversion"/>
  </si>
  <si>
    <t>2) Others</t>
    <phoneticPr fontId="55" type="noConversion"/>
  </si>
  <si>
    <t>3.Derivatives instruments assets</t>
    <phoneticPr fontId="55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</si>
  <si>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5" type="noConversion"/>
  </si>
  <si>
    <t>a.매입주식옵션</t>
    <phoneticPr fontId="55" type="noConversion"/>
  </si>
  <si>
    <t>1. Investment in partnerships</t>
    <phoneticPr fontId="55" type="noConversion"/>
  </si>
  <si>
    <t>1) Margin to customers</t>
    <phoneticPr fontId="19" type="noConversion"/>
  </si>
  <si>
    <t>2) Loans secured by securities</t>
    <phoneticPr fontId="19" type="noConversion"/>
  </si>
  <si>
    <t>(Net deffered origination fees and costs)</t>
    <phoneticPr fontId="55" type="noConversion"/>
  </si>
  <si>
    <t>1) Allowance for loans</t>
    <phoneticPr fontId="19" type="noConversion"/>
  </si>
  <si>
    <t>2) Allowance for loans</t>
    <phoneticPr fontId="55" type="noConversion"/>
  </si>
  <si>
    <t>3) Allowance for loans purchased</t>
    <phoneticPr fontId="19" type="noConversion"/>
  </si>
  <si>
    <t>4) Allowance for dishonored loans</t>
    <phoneticPr fontId="55" type="noConversion"/>
  </si>
  <si>
    <t>5) Allowance for private placement bonds</t>
    <phoneticPr fontId="55" type="noConversion"/>
  </si>
  <si>
    <t>1.Tangible assets</t>
    <phoneticPr fontId="19" type="noConversion"/>
  </si>
  <si>
    <t>1) Vehicles</t>
    <phoneticPr fontId="19" type="noConversion"/>
  </si>
  <si>
    <t>2) Furniture and equipments</t>
    <phoneticPr fontId="19" type="noConversion"/>
  </si>
  <si>
    <t>2.Accumulated depreciation</t>
    <phoneticPr fontId="55" type="noConversion"/>
  </si>
  <si>
    <t>1.Intangible assets</t>
    <phoneticPr fontId="19" type="noConversion"/>
  </si>
  <si>
    <t>1) Golf membership</t>
    <phoneticPr fontId="19" type="noConversion"/>
  </si>
  <si>
    <t>2) Others membership</t>
    <phoneticPr fontId="19" type="noConversion"/>
  </si>
  <si>
    <t>3) Software</t>
    <phoneticPr fontId="19" type="noConversion"/>
  </si>
  <si>
    <t>4) Goodwill</t>
    <phoneticPr fontId="19" type="noConversion"/>
  </si>
  <si>
    <t>5) Others intangible assets</t>
    <phoneticPr fontId="19" type="noConversion"/>
  </si>
  <si>
    <t>1.Receivables</t>
    <phoneticPr fontId="19" type="noConversion"/>
  </si>
  <si>
    <t>1) Receivables for proprietary trading</t>
    <phoneticPr fontId="19" type="noConversion"/>
  </si>
  <si>
    <t>2) Receivables for brokerage</t>
    <phoneticPr fontId="19" type="noConversion"/>
  </si>
  <si>
    <t>① 고객미수금</t>
    <phoneticPr fontId="19" type="noConversion"/>
  </si>
  <si>
    <t>② 한국거래소미수금</t>
    <phoneticPr fontId="19" type="noConversion"/>
  </si>
  <si>
    <t>1) Prepaid interest</t>
    <phoneticPr fontId="19" type="noConversion"/>
  </si>
  <si>
    <t>2) Prepaid insurance premium</t>
    <phoneticPr fontId="19" type="noConversion"/>
  </si>
  <si>
    <t>3) Prepaid commissions</t>
    <phoneticPr fontId="19" type="noConversion"/>
  </si>
  <si>
    <t>4) Others</t>
    <phoneticPr fontId="19" type="noConversion"/>
  </si>
  <si>
    <t>3.Prepaid tax</t>
    <phoneticPr fontId="55" type="noConversion"/>
  </si>
  <si>
    <t>1) Others</t>
    <phoneticPr fontId="55" type="noConversion"/>
  </si>
  <si>
    <t>4.Other foreign assets</t>
    <phoneticPr fontId="55" type="noConversion"/>
  </si>
  <si>
    <t>1) Outstanding spot exchange</t>
    <phoneticPr fontId="55" type="noConversion"/>
  </si>
  <si>
    <t>5.Guarantee</t>
    <phoneticPr fontId="19" type="noConversion"/>
  </si>
  <si>
    <t>1) Fidelity guarantee money</t>
    <phoneticPr fontId="19" type="noConversion"/>
  </si>
  <si>
    <t>TOTAL ASSETS</t>
    <phoneticPr fontId="19" type="noConversion"/>
  </si>
  <si>
    <t>LIABILITIES</t>
    <phoneticPr fontId="19" type="noConversion"/>
  </si>
  <si>
    <t>Ⅰ.DEPOSITS</t>
    <phoneticPr fontId="19" type="noConversion"/>
  </si>
  <si>
    <t>1.Customers' deposits</t>
    <phoneticPr fontId="19" type="noConversion"/>
  </si>
  <si>
    <t>1) Customers' deposits for brokerage</t>
    <phoneticPr fontId="19" type="noConversion"/>
  </si>
  <si>
    <t>2) Customers' deposits for brokerage-Foreign currency</t>
    <phoneticPr fontId="19" type="noConversion"/>
  </si>
  <si>
    <t>①</t>
  </si>
  <si>
    <t>ETJ 예수금</t>
  </si>
  <si>
    <t>②</t>
  </si>
  <si>
    <t>일본주식 예수금</t>
  </si>
  <si>
    <t>③</t>
  </si>
  <si>
    <t>홍콩주식 예수금</t>
  </si>
  <si>
    <t>④</t>
  </si>
  <si>
    <t>중국주식 예수금</t>
  </si>
  <si>
    <t>⑤</t>
  </si>
  <si>
    <t>미국주식 예수금</t>
  </si>
  <si>
    <t>⑥</t>
  </si>
  <si>
    <t>캐나다주식 예수금</t>
  </si>
  <si>
    <t>⑦</t>
  </si>
  <si>
    <t>독일주식 예수금</t>
  </si>
  <si>
    <t>⑧</t>
  </si>
  <si>
    <t>영국주식 예수금</t>
  </si>
  <si>
    <t>⑨</t>
  </si>
  <si>
    <t>싱가폴주식 예수금</t>
  </si>
  <si>
    <t>⑩</t>
  </si>
  <si>
    <t>프랑스주식 예수금</t>
  </si>
  <si>
    <t>⑪</t>
  </si>
  <si>
    <t>국내선물대용 예수금(USD)</t>
  </si>
  <si>
    <t>3) Customers' deposits for exchange - traded derivatives trading</t>
    <phoneticPr fontId="19" type="noConversion"/>
  </si>
  <si>
    <t>4) Customers' deposits for subscriptions</t>
    <phoneticPr fontId="19" type="noConversion"/>
  </si>
  <si>
    <t>② 청약자예수금-일반</t>
    <phoneticPr fontId="19" type="noConversion"/>
  </si>
  <si>
    <t>5) Customers' deposits forbeneficiary</t>
    <phoneticPr fontId="19" type="noConversion"/>
  </si>
  <si>
    <t>6) Other deposits</t>
    <phoneticPr fontId="19" type="noConversion"/>
  </si>
  <si>
    <t>2.Guarantee deposits</t>
    <phoneticPr fontId="19" type="noConversion"/>
  </si>
  <si>
    <t>1) Securities loaned</t>
    <phoneticPr fontId="19" type="noConversion"/>
  </si>
  <si>
    <t>2) Stock loan collateral</t>
    <phoneticPr fontId="55" type="noConversion"/>
  </si>
  <si>
    <t>3) Swap collateral</t>
    <phoneticPr fontId="55" type="noConversion"/>
  </si>
  <si>
    <t>a.매도주식옵션</t>
    <phoneticPr fontId="55" type="noConversion"/>
  </si>
  <si>
    <t>a.주식스왑</t>
  </si>
  <si>
    <t>② 상품관련</t>
  </si>
  <si>
    <t>a.상품스왑</t>
  </si>
  <si>
    <t>1.Call money</t>
    <phoneticPr fontId="19" type="noConversion"/>
  </si>
  <si>
    <t>2.Borrowings</t>
    <phoneticPr fontId="19" type="noConversion"/>
  </si>
  <si>
    <t>1) Borrowings from KSFC</t>
    <phoneticPr fontId="19" type="noConversion"/>
  </si>
  <si>
    <t>④ 기타증금차입금</t>
    <phoneticPr fontId="19" type="noConversion"/>
  </si>
  <si>
    <t>2) Corporate commercial papers issued</t>
    <phoneticPr fontId="19" type="noConversion"/>
  </si>
  <si>
    <t>3.Securities sold under reverse resale agreements</t>
    <phoneticPr fontId="19" type="noConversion"/>
  </si>
  <si>
    <t>1) Customer</t>
    <phoneticPr fontId="19" type="noConversion"/>
  </si>
  <si>
    <t>2) Financial institution</t>
    <phoneticPr fontId="19" type="noConversion"/>
  </si>
  <si>
    <t>2.Accrued of debts</t>
    <phoneticPr fontId="19" type="noConversion"/>
  </si>
  <si>
    <t>1) Electronic banking</t>
    <phoneticPr fontId="19" type="noConversion"/>
  </si>
  <si>
    <t>3.Accounts payable</t>
    <phoneticPr fontId="19" type="noConversion"/>
  </si>
  <si>
    <t>4.Accrued expenses</t>
    <phoneticPr fontId="19" type="noConversion"/>
  </si>
  <si>
    <t>6) 미지급비용-연차충당부채</t>
    <phoneticPr fontId="19" type="noConversion"/>
  </si>
  <si>
    <t>7) 미지급비용-FCM수수료(EUREX)</t>
    <phoneticPr fontId="19" type="noConversion"/>
  </si>
  <si>
    <t>8) 미지급비용  기타</t>
    <phoneticPr fontId="19" type="noConversion"/>
  </si>
  <si>
    <t>1.Mileage</t>
    <phoneticPr fontId="55" type="noConversion"/>
  </si>
  <si>
    <t>2.Commitments on Purchase</t>
    <phoneticPr fontId="55" type="noConversion"/>
  </si>
  <si>
    <t>3.Commitments on loans or acceptances</t>
    <phoneticPr fontId="55" type="noConversion"/>
  </si>
  <si>
    <t>1.Accrued corporate tax</t>
    <phoneticPr fontId="19" type="noConversion"/>
  </si>
  <si>
    <t>2.Accrued farming and fishing villages special tax</t>
    <phoneticPr fontId="55" type="noConversion"/>
  </si>
  <si>
    <t>1.Advances from customers</t>
    <phoneticPr fontId="19" type="noConversion"/>
  </si>
  <si>
    <t>TOTAL LIABILITIES</t>
    <phoneticPr fontId="19" type="noConversion"/>
  </si>
  <si>
    <t>STOCKHOLDERS' EQUITY</t>
    <phoneticPr fontId="19" type="noConversion"/>
  </si>
  <si>
    <t>Ⅰ.STOCKHOLDERS' EQUITY</t>
    <phoneticPr fontId="19" type="noConversion"/>
  </si>
  <si>
    <t>1.Common stock</t>
    <phoneticPr fontId="19" type="noConversion"/>
  </si>
  <si>
    <t>Ⅱ.CAPITAL SURPLUS</t>
    <phoneticPr fontId="19" type="noConversion"/>
  </si>
  <si>
    <t>1.Paid in capital in excess of par value</t>
    <phoneticPr fontId="19" type="noConversion"/>
  </si>
  <si>
    <t>2.Gain on disposition of treasury stock</t>
    <phoneticPr fontId="19" type="noConversion"/>
  </si>
  <si>
    <t>3.Other capital surplus</t>
    <phoneticPr fontId="19" type="noConversion"/>
  </si>
  <si>
    <t>Ⅲ.CAPITAL ADJUSTMENT</t>
    <phoneticPr fontId="19" type="noConversion"/>
  </si>
  <si>
    <t>1.Treasury stock</t>
    <phoneticPr fontId="19" type="noConversion"/>
  </si>
  <si>
    <t>1.Legal reserve</t>
    <phoneticPr fontId="19" type="noConversion"/>
  </si>
  <si>
    <t>2.Reserve for credit loss</t>
    <phoneticPr fontId="19" type="noConversion"/>
  </si>
  <si>
    <t>3.Retained earnings before appropriations</t>
    <phoneticPr fontId="19" type="noConversion"/>
  </si>
  <si>
    <t>TOTAL STOCKHOLDERS' EQUITY</t>
    <phoneticPr fontId="19" type="noConversion"/>
  </si>
  <si>
    <t>TOTAL LIABILITIES &amp; STOCKHOLDERS' EQUITY</t>
    <phoneticPr fontId="19" type="noConversion"/>
  </si>
  <si>
    <t>1)</t>
    <phoneticPr fontId="55" type="noConversion"/>
  </si>
  <si>
    <t>Brokerage commissions</t>
    <phoneticPr fontId="55" type="noConversion"/>
  </si>
  <si>
    <t>Underwriting commissions</t>
    <phoneticPr fontId="55" type="noConversion"/>
  </si>
  <si>
    <t>Underwriting commissions on debentures</t>
    <phoneticPr fontId="55" type="noConversion"/>
  </si>
  <si>
    <t>Brokerage commissions on collective investment securities</t>
    <phoneticPr fontId="55" type="noConversion"/>
  </si>
  <si>
    <t>Management fee on wrap account and asset management</t>
    <phoneticPr fontId="55" type="noConversion"/>
  </si>
  <si>
    <t>Commissions on Merger &amp; Acquisition</t>
    <phoneticPr fontId="55" type="noConversion"/>
  </si>
  <si>
    <t>Other commissions received</t>
    <phoneticPr fontId="55" type="noConversion"/>
  </si>
  <si>
    <t>2.Gain on valuation(sales) of securities</t>
    <phoneticPr fontId="55" type="noConversion"/>
  </si>
  <si>
    <t>Gain on sales of securities measured at fair value through profit or loss</t>
  </si>
  <si>
    <t>Gain on valuation of trading securities sold</t>
    <phoneticPr fontId="55" type="noConversion"/>
  </si>
  <si>
    <t>Gain on sales of derivatives-combined securities</t>
    <phoneticPr fontId="55" type="noConversion"/>
  </si>
  <si>
    <t>Gain on valuation of derivatives-combined securities</t>
    <phoneticPr fontId="55" type="noConversion"/>
  </si>
  <si>
    <t>Gain on redemption of derivatives-combined securities</t>
    <phoneticPr fontId="55" type="noConversion"/>
  </si>
  <si>
    <t>Gain on sales of exchange-traded derivatives transactions</t>
    <phoneticPr fontId="55" type="noConversion"/>
  </si>
  <si>
    <t>Gain on valuation of exchange-traded derivatives transactions</t>
    <phoneticPr fontId="55" type="noConversion"/>
  </si>
  <si>
    <t>Gain on sales of OTC derivatives transactions</t>
    <phoneticPr fontId="55" type="noConversion"/>
  </si>
  <si>
    <t>Gain on valuation of OTC derivatives transactions</t>
    <phoneticPr fontId="55" type="noConversion"/>
  </si>
  <si>
    <t>4.Interest income</t>
    <phoneticPr fontId="55" type="noConversion"/>
  </si>
  <si>
    <t>Deposits</t>
  </si>
  <si>
    <t>Securities measured at fair value through profit or loss</t>
  </si>
  <si>
    <t>Loans</t>
    <phoneticPr fontId="55" type="noConversion"/>
  </si>
  <si>
    <t>Other Interest income</t>
    <phoneticPr fontId="55" type="noConversion"/>
  </si>
  <si>
    <t>1)</t>
    <phoneticPr fontId="55" type="noConversion"/>
  </si>
  <si>
    <t>2)</t>
    <phoneticPr fontId="55" type="noConversion"/>
  </si>
  <si>
    <t>6.Gain on foreign transactions</t>
    <phoneticPr fontId="55" type="noConversion"/>
  </si>
  <si>
    <t>Gain on foreign currency transactions</t>
    <phoneticPr fontId="55" type="noConversion"/>
  </si>
  <si>
    <t>Gain on foreign exchanges translation</t>
    <phoneticPr fontId="55" type="noConversion"/>
  </si>
  <si>
    <t>7.Others</t>
    <phoneticPr fontId="55" type="noConversion"/>
  </si>
  <si>
    <t>Dividends income</t>
    <phoneticPr fontId="55" type="noConversion"/>
  </si>
  <si>
    <t>Distribution income</t>
    <phoneticPr fontId="55" type="noConversion"/>
  </si>
  <si>
    <t>Reversal of allowance</t>
    <phoneticPr fontId="55" type="noConversion"/>
  </si>
  <si>
    <t>Reversal of allowance for others</t>
    <phoneticPr fontId="55" type="noConversion"/>
  </si>
  <si>
    <t>Others</t>
    <phoneticPr fontId="55" type="noConversion"/>
  </si>
  <si>
    <t>Ⅱ.OPERATING EXPENSES</t>
    <phoneticPr fontId="55" type="noConversion"/>
  </si>
  <si>
    <t>1.Commissions expenses</t>
    <phoneticPr fontId="55" type="noConversion"/>
  </si>
  <si>
    <t>Trading commissions</t>
    <phoneticPr fontId="55" type="noConversion"/>
  </si>
  <si>
    <t>Investment consultant fees</t>
    <phoneticPr fontId="55" type="noConversion"/>
  </si>
  <si>
    <t>Advisory fees</t>
    <phoneticPr fontId="19" type="noConversion"/>
  </si>
  <si>
    <t>Discretionary fees</t>
    <phoneticPr fontId="19" type="noConversion"/>
  </si>
  <si>
    <t>Rental fees</t>
    <phoneticPr fontId="55" type="noConversion"/>
  </si>
  <si>
    <t>Other commissions</t>
    <phoneticPr fontId="19" type="noConversion"/>
  </si>
  <si>
    <t>2.Loss on valuation(sales) of securities</t>
    <phoneticPr fontId="55" type="noConversion"/>
  </si>
  <si>
    <t>Loss on sales of securities measured at fair value through profit or loss</t>
  </si>
  <si>
    <t>Loss on valuation of securities measured at fair value through profit or loss</t>
  </si>
  <si>
    <t>Loss on valuation of trading securities sold</t>
    <phoneticPr fontId="55" type="noConversion"/>
  </si>
  <si>
    <t>Loss on sales of derivatives-combined securities</t>
    <phoneticPr fontId="55" type="noConversion"/>
  </si>
  <si>
    <t>Loss on valuation of derivatives-combined securities</t>
    <phoneticPr fontId="55" type="noConversion"/>
  </si>
  <si>
    <t>Loss on redemption of derivatives-combined securities</t>
    <phoneticPr fontId="55" type="noConversion"/>
  </si>
  <si>
    <t>3.Loss on derivatives transactions</t>
    <phoneticPr fontId="55" type="noConversion"/>
  </si>
  <si>
    <t>Loss on sales of exchange-traded derivatives transactions</t>
    <phoneticPr fontId="55" type="noConversion"/>
  </si>
  <si>
    <t>Loss on valuation of exchange-traded derivatives transactions</t>
    <phoneticPr fontId="55" type="noConversion"/>
  </si>
  <si>
    <t>Loss on sales of OTC derivatives transactions</t>
    <phoneticPr fontId="55" type="noConversion"/>
  </si>
  <si>
    <t>Loss on valuation of OTC derivatives transactions</t>
    <phoneticPr fontId="55" type="noConversion"/>
  </si>
  <si>
    <t>4.Interest expenses</t>
    <phoneticPr fontId="55" type="noConversion"/>
  </si>
  <si>
    <t>Deposits</t>
    <phoneticPr fontId="55" type="noConversion"/>
  </si>
  <si>
    <t>Borrowings</t>
    <phoneticPr fontId="55" type="noConversion"/>
  </si>
  <si>
    <t>Other interest expenses</t>
    <phoneticPr fontId="55" type="noConversion"/>
  </si>
  <si>
    <t>5.Loss on valuation(disposal) of loans</t>
    <phoneticPr fontId="55" type="noConversion"/>
  </si>
  <si>
    <t>Loss on valuation of loans</t>
    <phoneticPr fontId="55" type="noConversion"/>
  </si>
  <si>
    <t>Credit loss expenses</t>
    <phoneticPr fontId="55" type="noConversion"/>
  </si>
  <si>
    <t>6.Loss on foreign transactions</t>
    <phoneticPr fontId="55" type="noConversion"/>
  </si>
  <si>
    <t>Loss on foreign currency transactions</t>
    <phoneticPr fontId="55" type="noConversion"/>
  </si>
  <si>
    <t>Loss on foreign exchanges translation</t>
    <phoneticPr fontId="55" type="noConversion"/>
  </si>
  <si>
    <t>7.General and administrative expenses</t>
    <phoneticPr fontId="55" type="noConversion"/>
  </si>
  <si>
    <t>8.Other operating expenses</t>
    <phoneticPr fontId="19" type="noConversion"/>
  </si>
  <si>
    <t>1)</t>
    <phoneticPr fontId="19" type="noConversion"/>
  </si>
  <si>
    <t>Credit loss expenses</t>
    <phoneticPr fontId="19" type="noConversion"/>
  </si>
  <si>
    <t>Provision for allowances</t>
  </si>
  <si>
    <t>3)</t>
    <phoneticPr fontId="55" type="noConversion"/>
  </si>
  <si>
    <t>Ⅲ.OPERATING INCOME</t>
    <phoneticPr fontId="55" type="noConversion"/>
  </si>
  <si>
    <t>Ⅳ.NON-OPERATING INCOME</t>
    <phoneticPr fontId="55" type="noConversion"/>
  </si>
  <si>
    <t>1.Gain on equity method</t>
    <phoneticPr fontId="55" type="noConversion"/>
  </si>
  <si>
    <t>Gain on equity method valuation</t>
  </si>
  <si>
    <t>2.Gain on tangible assets</t>
    <phoneticPr fontId="55" type="noConversion"/>
  </si>
  <si>
    <t>Gain on disposition of tangible assets</t>
    <phoneticPr fontId="55" type="noConversion"/>
  </si>
  <si>
    <t>3.Gain on intangible assets</t>
    <phoneticPr fontId="55" type="noConversion"/>
  </si>
  <si>
    <t>Restoration of impairment loss on intangible assets</t>
    <phoneticPr fontId="55" type="noConversion"/>
  </si>
  <si>
    <t>4.Others</t>
    <phoneticPr fontId="55" type="noConversion"/>
  </si>
  <si>
    <t>Miscellaneous income</t>
    <phoneticPr fontId="55" type="noConversion"/>
  </si>
  <si>
    <t>Ⅴ.NON-OPERATING EXPENSES</t>
    <phoneticPr fontId="55" type="noConversion"/>
  </si>
  <si>
    <t>1.Loss on equity method</t>
    <phoneticPr fontId="55" type="noConversion"/>
  </si>
  <si>
    <t>Loss on equity method valuation</t>
  </si>
  <si>
    <t>2.Loss on tangible assets</t>
    <phoneticPr fontId="55" type="noConversion"/>
  </si>
  <si>
    <t>Loss on disposition of tangible assets</t>
    <phoneticPr fontId="55" type="noConversion"/>
  </si>
  <si>
    <t>3.Loss on intangible assets</t>
    <phoneticPr fontId="55" type="noConversion"/>
  </si>
  <si>
    <t>Impairment loss on intangible assets</t>
    <phoneticPr fontId="19" type="noConversion"/>
  </si>
  <si>
    <t>4.Others</t>
    <phoneticPr fontId="19" type="noConversion"/>
  </si>
  <si>
    <t>Donations</t>
    <phoneticPr fontId="19" type="noConversion"/>
  </si>
  <si>
    <t>2)</t>
    <phoneticPr fontId="19" type="noConversion"/>
  </si>
  <si>
    <t>Miscellaneous loss</t>
    <phoneticPr fontId="19" type="noConversion"/>
  </si>
  <si>
    <t>Ⅵ.NET INCOME BEFORE INCOME TAX EXPENSE</t>
    <phoneticPr fontId="19" type="noConversion"/>
  </si>
  <si>
    <t>Ⅸ.OTHER COMPREHENSIVE GAIN</t>
    <phoneticPr fontId="19" type="noConversion"/>
  </si>
  <si>
    <t>3) 기타유형자산</t>
    <phoneticPr fontId="19" type="noConversion"/>
  </si>
  <si>
    <t>( 기타유형자산감가상각누계액 )</t>
    <phoneticPr fontId="19" type="noConversion"/>
  </si>
  <si>
    <t>③  통화관련</t>
    <phoneticPr fontId="19" type="noConversion"/>
  </si>
  <si>
    <t>a.통화스왑</t>
    <phoneticPr fontId="19" type="noConversion"/>
  </si>
  <si>
    <t>마.리스부채</t>
    <phoneticPr fontId="19" type="noConversion"/>
  </si>
  <si>
    <t>Ⅱ.당기손익-공정가치측정금융자산</t>
    <phoneticPr fontId="55" type="noConversion"/>
  </si>
  <si>
    <t>Ⅲ.기타포괄손익-공정가치측정금융자산</t>
    <phoneticPr fontId="55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</si>
  <si>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5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</si>
  <si>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5" type="noConversion"/>
  </si>
  <si>
    <t>5)</t>
    <phoneticPr fontId="55" type="noConversion"/>
  </si>
  <si>
    <t>1)</t>
    <phoneticPr fontId="55" type="noConversion"/>
  </si>
  <si>
    <t>2)</t>
    <phoneticPr fontId="55" type="noConversion"/>
  </si>
  <si>
    <t>3)</t>
    <phoneticPr fontId="55" type="noConversion"/>
  </si>
  <si>
    <t>4)</t>
    <phoneticPr fontId="55" type="noConversion"/>
  </si>
  <si>
    <t>1)</t>
    <phoneticPr fontId="55" type="noConversion"/>
  </si>
  <si>
    <t>6)</t>
    <phoneticPr fontId="55" type="noConversion"/>
  </si>
  <si>
    <t>Ⅱ.당기손익-공정가치측정금융자산</t>
  </si>
  <si>
    <t>Ⅲ.기타포괄손익-공정가치측정금융자산</t>
  </si>
  <si>
    <t>Ⅳ.관계기업투자</t>
  </si>
  <si>
    <t>Ⅱ.당기손익-공정가치측정금융부채</t>
  </si>
  <si>
    <t>Ⅲ.차입부채</t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</si>
  <si>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9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</si>
  <si>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9" type="noConversion"/>
  </si>
  <si>
    <t>Ⅳ.기타금융부채</t>
  </si>
  <si>
    <t>Ⅴ.충당부채</t>
  </si>
  <si>
    <t>Ⅵ.당기법인세부채</t>
  </si>
  <si>
    <t>Ⅶ.기타부채</t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</si>
  <si>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5" type="noConversion"/>
  </si>
  <si>
    <t>Ⅳ.이익잉여금</t>
  </si>
  <si>
    <t>② 투자자분(국내)</t>
  </si>
  <si>
    <t>a.KOSPI200 위탁매매증거금</t>
  </si>
  <si>
    <t>③  통화관련</t>
  </si>
  <si>
    <t>a.통화스왑</t>
  </si>
  <si>
    <t>5.Lease liabilities</t>
    <phoneticPr fontId="19" type="noConversion"/>
  </si>
  <si>
    <t>3) Others tangible assets</t>
    <phoneticPr fontId="19" type="noConversion"/>
  </si>
  <si>
    <t>( 기타유형자산감가상각누계액 )</t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</si>
  <si>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.ASSETS MEASURED AT FAIR VALUE THROUGH PROFIT OR LOSS</t>
    </r>
    <phoneticPr fontId="55" type="noConversion"/>
  </si>
  <si>
    <r>
      <rPr>
        <sz val="9"/>
        <color theme="1"/>
        <rFont val="맑은 고딕"/>
        <family val="3"/>
        <charset val="129"/>
      </rPr>
      <t>Ⅲ.SECURITIES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OTHER COMPREHENSIVE INCOME</t>
    </r>
    <phoneticPr fontId="55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</si>
  <si>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.Investments in associates, subsidiaries and joint ventures</t>
    </r>
    <phoneticPr fontId="55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</si>
  <si>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.LOANS</t>
    </r>
    <phoneticPr fontId="19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</si>
  <si>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.TANGIBLE ASSETS</t>
    </r>
    <phoneticPr fontId="19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</si>
  <si>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.INTANGIBLE ASSETS</t>
    </r>
    <phoneticPr fontId="19" type="noConversion"/>
  </si>
  <si>
    <t>Ⅷ.OTHER FINANCIAL ASSETS</t>
    <phoneticPr fontId="19" type="noConversion"/>
  </si>
  <si>
    <t>Ⅸ.DEFERRED INCOME TAX DEBITS</t>
    <phoneticPr fontId="19" type="noConversion"/>
  </si>
  <si>
    <t>Ⅹ.INCOME TAX ASSETS</t>
    <phoneticPr fontId="19" type="noConversion"/>
  </si>
  <si>
    <t>ⅩⅠ.OTHER ASSETS</t>
    <phoneticPr fontId="19" type="noConversion"/>
  </si>
  <si>
    <r>
      <rPr>
        <sz val="9"/>
        <color theme="1"/>
        <rFont val="맑은 고딕"/>
        <family val="3"/>
        <charset val="129"/>
      </rPr>
      <t>Ⅱ.LIABILITIES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PROFIT OR LOSS</t>
    </r>
    <phoneticPr fontId="55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</si>
  <si>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.차입부채</t>
    </r>
    <phoneticPr fontId="19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</si>
  <si>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.BORROWINGS</t>
    </r>
    <phoneticPr fontId="19" type="noConversion"/>
  </si>
  <si>
    <t>Ⅳ.OTHER FINANCIAL LIABILITIES</t>
    <phoneticPr fontId="19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</si>
  <si>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.충당부채</t>
    </r>
    <phoneticPr fontId="19" type="noConversion"/>
  </si>
  <si>
    <t>Ⅴ.ALLOWANCE ACCOUNTS</t>
    <phoneticPr fontId="19" type="noConversion"/>
  </si>
  <si>
    <t>Ⅵ.INCOME TAX LIABILITIES</t>
    <phoneticPr fontId="19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</si>
  <si>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.기타부채</t>
    </r>
    <phoneticPr fontId="19" type="noConversion"/>
  </si>
  <si>
    <t>Ⅶ.OTHER LIABILITIES</t>
    <phoneticPr fontId="19" type="noConversion"/>
  </si>
  <si>
    <t>Ⅳ.RETAINED EARNINGS</t>
    <phoneticPr fontId="19" type="noConversion"/>
  </si>
  <si>
    <t>4)</t>
    <phoneticPr fontId="55" type="noConversion"/>
  </si>
  <si>
    <t>Gain on valuation of securities measured at fair value through profit or loss</t>
    <phoneticPr fontId="55" type="noConversion"/>
  </si>
  <si>
    <t>7)</t>
    <phoneticPr fontId="55" type="noConversion"/>
  </si>
  <si>
    <t>a.통화스왑</t>
    <phoneticPr fontId="55" type="noConversion"/>
  </si>
  <si>
    <r>
      <rPr>
        <sz val="9"/>
        <color theme="1"/>
        <rFont val="맑은 고딕"/>
        <family val="3"/>
        <charset val="129"/>
      </rPr>
      <t>③ 통화</t>
    </r>
    <r>
      <rPr>
        <sz val="9"/>
        <color theme="1"/>
        <rFont val="맑은 고딕"/>
        <family val="3"/>
        <charset val="129"/>
        <scheme val="minor"/>
      </rPr>
      <t>관련</t>
    </r>
    <phoneticPr fontId="55" type="noConversion"/>
  </si>
  <si>
    <t>① 우리사주 대여금</t>
  </si>
  <si>
    <t>라.복구충당부채</t>
  </si>
  <si>
    <t>제21기 1월~3월</t>
    <phoneticPr fontId="55" type="noConversion"/>
  </si>
  <si>
    <t>지분법적용투자주식처분이익</t>
    <phoneticPr fontId="55" type="noConversion"/>
  </si>
  <si>
    <t>2)</t>
    <phoneticPr fontId="55" type="noConversion"/>
  </si>
  <si>
    <t>자산수증이익</t>
    <phoneticPr fontId="55" type="noConversion"/>
  </si>
  <si>
    <t>Ⅷ.반기순이익</t>
    <phoneticPr fontId="19" type="noConversion"/>
  </si>
  <si>
    <t>마.대출채권관련이익</t>
  </si>
  <si>
    <t>1)</t>
    <phoneticPr fontId="55" type="noConversion"/>
  </si>
  <si>
    <t>바.외환거래이익</t>
    <phoneticPr fontId="55" type="noConversion"/>
  </si>
  <si>
    <t>사.기타의 영업수익</t>
    <phoneticPr fontId="55" type="noConversion"/>
  </si>
  <si>
    <t>대손충당금환입</t>
  </si>
  <si>
    <t>제20기 10월~12월</t>
    <phoneticPr fontId="55" type="noConversion"/>
  </si>
  <si>
    <t>전기오류수정이익</t>
    <phoneticPr fontId="55" type="noConversion"/>
  </si>
  <si>
    <t>제21기 4월~6월</t>
    <phoneticPr fontId="55" type="noConversion"/>
  </si>
  <si>
    <t>① 투자자분(국내)</t>
  </si>
  <si>
    <t>6) 주식매매증거금</t>
  </si>
  <si>
    <t>① 해외미수금(고객)</t>
  </si>
  <si>
    <t>② 해외미수금(자기)</t>
  </si>
  <si>
    <t>4.Restoration liabilities</t>
    <phoneticPr fontId="55" type="noConversion"/>
  </si>
  <si>
    <t>b.매입주식옵션-장외</t>
  </si>
  <si>
    <t>b.매입상품옵션-장외</t>
  </si>
  <si>
    <t>③ 통화관련</t>
  </si>
  <si>
    <t>6) Deposits for exchange-traded the securities</t>
    <phoneticPr fontId="19" type="noConversion"/>
  </si>
  <si>
    <t>제21기 7월~9월</t>
    <phoneticPr fontId="55" type="noConversion"/>
  </si>
  <si>
    <t>2)</t>
    <phoneticPr fontId="55" type="noConversion"/>
  </si>
  <si>
    <t>무형자산처분이익</t>
    <phoneticPr fontId="55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</si>
  <si>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</si>
  <si>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</si>
  <si>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</si>
  <si>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</si>
  <si>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</si>
  <si>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</si>
  <si>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</si>
  <si>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</si>
  <si>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</si>
  <si>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① 증권시장공동기금</t>
    <phoneticPr fontId="19" type="noConversion"/>
  </si>
  <si>
    <t>② 파생상품시장공동기금</t>
    <phoneticPr fontId="19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</si>
  <si>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.대출채권</t>
    </r>
    <phoneticPr fontId="55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</si>
  <si>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.유형자산</t>
    </r>
    <phoneticPr fontId="19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</si>
  <si>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.무형자산</t>
    </r>
    <phoneticPr fontId="19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</si>
  <si>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.수취채권</t>
    </r>
    <phoneticPr fontId="19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</si>
  <si>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.이연법인세자산</t>
    </r>
    <phoneticPr fontId="19" type="noConversion"/>
  </si>
  <si>
    <t>Ⅹ.당기법인세자산</t>
    <phoneticPr fontId="19" type="noConversion"/>
  </si>
  <si>
    <t>ⅩI.기타자산</t>
    <phoneticPr fontId="19" type="noConversion"/>
  </si>
  <si>
    <t>Ⅴ.대출채권</t>
  </si>
  <si>
    <t>Ⅵ.유형자산</t>
  </si>
  <si>
    <t>Ⅶ.무형자산</t>
  </si>
  <si>
    <t>Ⅷ.수취채권</t>
  </si>
  <si>
    <t>Ⅸ.이연법인세자산</t>
  </si>
  <si>
    <t>ⅩI.기타자산</t>
  </si>
  <si>
    <t>① 증권시장공동기금</t>
  </si>
  <si>
    <t>② 파생상품시장공동기금</t>
  </si>
  <si>
    <t>12) 손해배상공동기금</t>
    <phoneticPr fontId="19" type="noConversion"/>
  </si>
  <si>
    <t>13) 기타</t>
    <phoneticPr fontId="19" type="noConversion"/>
  </si>
  <si>
    <t>13) Others</t>
    <phoneticPr fontId="19" type="noConversion"/>
  </si>
  <si>
    <t>12) Collective fund for default loss</t>
    <phoneticPr fontId="19" type="noConversion"/>
  </si>
  <si>
    <t>2.Derivatives instruments liabilities</t>
    <phoneticPr fontId="19" type="noConversion"/>
  </si>
  <si>
    <t>나.파생상품부채</t>
    <phoneticPr fontId="55" type="noConversion"/>
  </si>
  <si>
    <t>4)</t>
    <phoneticPr fontId="55" type="noConversion"/>
  </si>
  <si>
    <t>당기손익인식지정금융부채평가이익</t>
  </si>
  <si>
    <t>매도유가증권평가이익</t>
  </si>
  <si>
    <t>파생결합증권처분이익</t>
  </si>
  <si>
    <t>파생결합증권평가이익</t>
  </si>
  <si>
    <t>파생결합증권상환이익</t>
  </si>
  <si>
    <t>③ 홍콩주식 예치금</t>
  </si>
  <si>
    <t>④ 중국주식 예치금</t>
  </si>
  <si>
    <t>⑤ 미국주식 예치금</t>
  </si>
  <si>
    <t>⑦ 캐나다주식 예치금</t>
  </si>
  <si>
    <t>⑧ 독일주식 예치금</t>
  </si>
  <si>
    <t>⑨ 영국주식 예치금</t>
  </si>
  <si>
    <t>⑩ 싱가폴주식 예치금</t>
  </si>
  <si>
    <t>⑪ 프랑스주식 예치금</t>
  </si>
  <si>
    <t>⑫ 국내선물대용 예치금(USD)</t>
  </si>
  <si>
    <t>⑬ 기타외화예치금</t>
  </si>
  <si>
    <t>3) 특수채</t>
  </si>
  <si>
    <t>Gain on valuation of financial liabilities designated as at fair value through profit or loss</t>
  </si>
  <si>
    <t>5.Gain on valuation(disposal) of loans</t>
  </si>
  <si>
    <t>Reversal of allowance for credit loss</t>
  </si>
  <si>
    <t>2) Gain on assets contributed</t>
  </si>
  <si>
    <t>Ⅹ.NET COMPREHENSIVE INCOME(LOSS)</t>
    <phoneticPr fontId="55" type="noConversion"/>
  </si>
  <si>
    <t>나.우선주자본금</t>
    <phoneticPr fontId="19" type="noConversion"/>
  </si>
  <si>
    <t>Ⅹ.당기법인세자산</t>
  </si>
  <si>
    <t>7) 유통금융담보금</t>
    <phoneticPr fontId="19" type="noConversion"/>
  </si>
  <si>
    <t>8) 특정예금등</t>
    <phoneticPr fontId="19" type="noConversion"/>
  </si>
  <si>
    <t>9) 기타예치금</t>
    <phoneticPr fontId="19" type="noConversion"/>
  </si>
  <si>
    <t>10) 정기예적금</t>
    <phoneticPr fontId="19" type="noConversion"/>
  </si>
  <si>
    <t>11) 저축성보험예금</t>
    <phoneticPr fontId="55" type="noConversion"/>
  </si>
  <si>
    <t>1. Investment in partnerships</t>
    <phoneticPr fontId="55" type="noConversion"/>
  </si>
  <si>
    <t>가.신용공여금</t>
    <phoneticPr fontId="19" type="noConversion"/>
  </si>
  <si>
    <t>1.Broker's loans</t>
    <phoneticPr fontId="19" type="noConversion"/>
  </si>
  <si>
    <t>2.Securities purchased under reverse repurchase agreements</t>
    <phoneticPr fontId="19" type="noConversion"/>
  </si>
  <si>
    <t>3.Loans</t>
    <phoneticPr fontId="19" type="noConversion"/>
  </si>
  <si>
    <t>4.Loans</t>
    <phoneticPr fontId="55" type="noConversion"/>
  </si>
  <si>
    <t>5.Loans purchased</t>
    <phoneticPr fontId="19" type="noConversion"/>
  </si>
  <si>
    <t>나.환매조건부채권매수</t>
    <phoneticPr fontId="19" type="noConversion"/>
  </si>
  <si>
    <t>다.대여금</t>
    <phoneticPr fontId="19" type="noConversion"/>
  </si>
  <si>
    <t>라.대출금</t>
    <phoneticPr fontId="55" type="noConversion"/>
  </si>
  <si>
    <t>마.매입대출채권</t>
    <phoneticPr fontId="55" type="noConversion"/>
  </si>
  <si>
    <t>바.사모사채</t>
    <phoneticPr fontId="19" type="noConversion"/>
  </si>
  <si>
    <t>사.대손충당금</t>
    <phoneticPr fontId="19" type="noConversion"/>
  </si>
  <si>
    <t>2.Preferred stock</t>
    <phoneticPr fontId="19" type="noConversion"/>
  </si>
  <si>
    <t>6) 발행어음</t>
    <phoneticPr fontId="55" type="noConversion"/>
  </si>
  <si>
    <t>3) 예수금(고용보험료 등)</t>
    <phoneticPr fontId="19" type="noConversion"/>
  </si>
  <si>
    <t>제22기 1월~3월</t>
    <phoneticPr fontId="55" type="noConversion"/>
  </si>
  <si>
    <t>제21기 1월~6월 (계산용)</t>
    <phoneticPr fontId="55" type="noConversion"/>
  </si>
  <si>
    <t>당기손익인식지정금융부채평가손실</t>
    <phoneticPr fontId="55" type="noConversion"/>
  </si>
  <si>
    <t>5)</t>
    <phoneticPr fontId="55" type="noConversion"/>
  </si>
  <si>
    <t>6)</t>
    <phoneticPr fontId="55" type="noConversion"/>
  </si>
  <si>
    <t>Ⅷ.반기순이익</t>
    <phoneticPr fontId="19" type="noConversion"/>
  </si>
  <si>
    <t>⑦ 독일주식 예치금</t>
    <phoneticPr fontId="19" type="noConversion"/>
  </si>
  <si>
    <t>⑧ 영국주식 예치금</t>
    <phoneticPr fontId="19" type="noConversion"/>
  </si>
  <si>
    <t>⑨ 싱가폴주식 예치금</t>
    <phoneticPr fontId="19" type="noConversion"/>
  </si>
  <si>
    <t>⑩ 프랑스주식 예치금</t>
    <phoneticPr fontId="19" type="noConversion"/>
  </si>
  <si>
    <t>⑪ 국내선물대용 예치금(USD)</t>
    <phoneticPr fontId="19" type="noConversion"/>
  </si>
  <si>
    <r>
      <rPr>
        <sz val="9"/>
        <color theme="1"/>
        <rFont val="맑은 고딕"/>
        <family val="3"/>
        <charset val="129"/>
      </rPr>
      <t xml:space="preserve">⑫ </t>
    </r>
    <r>
      <rPr>
        <sz val="9"/>
        <color theme="1"/>
        <rFont val="맑은 고딕"/>
        <family val="3"/>
        <charset val="129"/>
        <scheme val="minor"/>
      </rPr>
      <t>기타외화예치금</t>
    </r>
    <phoneticPr fontId="19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</si>
  <si>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캐나다주식 예치금</t>
    </r>
    <phoneticPr fontId="19" type="noConversion"/>
  </si>
  <si>
    <t>다.제세금예수금</t>
    <phoneticPr fontId="19" type="noConversion"/>
  </si>
  <si>
    <t>라.기타의 기타부채</t>
    <phoneticPr fontId="19" type="noConversion"/>
  </si>
  <si>
    <t>나.유형자산관련비용</t>
    <phoneticPr fontId="55" type="noConversion"/>
  </si>
  <si>
    <t>다.무형자산관련비용</t>
    <phoneticPr fontId="19" type="noConversion"/>
  </si>
  <si>
    <t>나.유형자산관련비용</t>
    <phoneticPr fontId="55" type="noConversion"/>
  </si>
  <si>
    <t>다.무형자산관련비용</t>
    <phoneticPr fontId="55" type="noConversion"/>
  </si>
  <si>
    <t>라.기타영업외비용</t>
    <phoneticPr fontId="55" type="noConversion"/>
  </si>
  <si>
    <t>6) Financial bills</t>
    <phoneticPr fontId="55" type="noConversion"/>
  </si>
  <si>
    <t>June 30, 2020</t>
    <phoneticPr fontId="19" type="noConversion"/>
  </si>
  <si>
    <t>December 31, 2019</t>
    <phoneticPr fontId="19" type="noConversion"/>
  </si>
  <si>
    <t>2020 (1/1~6/30)</t>
    <phoneticPr fontId="55" type="noConversion"/>
  </si>
  <si>
    <t>2019 (1/1~6/30)</t>
    <phoneticPr fontId="55" type="noConversion"/>
  </si>
  <si>
    <t>3)</t>
    <phoneticPr fontId="55" type="noConversion"/>
  </si>
  <si>
    <t>Loss on valuation of financial liabilities designated as at fair value through profit or loss</t>
    <phoneticPr fontId="55" type="noConversion"/>
  </si>
  <si>
    <t>7) Guarantee deposits for KSFC trading</t>
    <phoneticPr fontId="19" type="noConversion"/>
  </si>
  <si>
    <t>8) Special deposits</t>
    <phoneticPr fontId="19" type="noConversion"/>
  </si>
  <si>
    <t>9) Others deposits</t>
    <phoneticPr fontId="19" type="noConversion"/>
  </si>
  <si>
    <t>6.Others loans</t>
    <phoneticPr fontId="19" type="noConversion"/>
  </si>
  <si>
    <t>7.Allowance for credit loss</t>
    <phoneticPr fontId="19" type="noConversion"/>
  </si>
  <si>
    <t>3.Withholding income taxes</t>
    <phoneticPr fontId="19" type="noConversion"/>
  </si>
  <si>
    <t>4.Others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</si>
</sst>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3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  <numFmt numFmtId="321" formatCode="0_);[Red]\(0\)"/>
    <numFmt numFmtId="322" formatCode="_(* #,##0_);_(* \(#,##0\);_(* &quot;-&quot;_);_(@_)"/>
    <numFmt numFmtId="323" formatCode="#,##0;\(#,##0\);\-"/>
  </numFmts>
  <fonts count="253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b/>
      <sz val="8"/>
      <color rgb="FF000000"/>
      <name val="굴림"/>
      <family val="3"/>
      <charset val="129"/>
    </font>
    <font>
      <sz val="9"/>
      <name val="돋움"/>
      <family val="3"/>
      <charset val="129"/>
    </font>
    <font>
      <sz val="9"/>
      <color rgb="FF000000"/>
      <name val="나눔고딕 ExtraBold"/>
      <family val="3"/>
      <charset val="129"/>
    </font>
    <font>
      <b/>
      <sz val="8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ajor"/>
    </font>
  </fonts>
  <fills count="7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6" tint="0.39997558519241921"/>
        <bgColor indexed="64"/>
      </patternFill>
    </fill>
  </fills>
  <borders count="9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80808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80808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808080"/>
      </right>
      <top style="thin">
        <color indexed="64"/>
      </top>
      <bottom style="hair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808080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80808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383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30" applyNumberFormat="0" applyAlignment="0" applyProtection="0">
      <alignment vertical="center"/>
    </xf>
    <xf numFmtId="0" fontId="23" fillId="26" borderId="30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8" borderId="31" applyNumberFormat="0" applyFont="0" applyAlignment="0" applyProtection="0">
      <alignment vertical="center"/>
    </xf>
    <xf numFmtId="0" fontId="20" fillId="28" borderId="31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32" applyNumberFormat="0" applyAlignment="0" applyProtection="0">
      <alignment vertical="center"/>
    </xf>
    <xf numFmtId="0" fontId="27" fillId="30" borderId="32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31" borderId="30" applyNumberFormat="0" applyAlignment="0" applyProtection="0">
      <alignment vertical="center"/>
    </xf>
    <xf numFmtId="0" fontId="30" fillId="31" borderId="3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6" borderId="38" applyNumberFormat="0" applyAlignment="0" applyProtection="0">
      <alignment vertical="center"/>
    </xf>
    <xf numFmtId="0" fontId="36" fillId="26" borderId="38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35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42" fillId="0" borderId="3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31" borderId="30" applyNumberFormat="0" applyAlignment="0" applyProtection="0">
      <alignment vertical="center"/>
    </xf>
    <xf numFmtId="0" fontId="47" fillId="26" borderId="38" applyNumberFormat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50" fillId="30" borderId="32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28" borderId="31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30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8" borderId="31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32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31" borderId="3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6" borderId="38" applyNumberFormat="0" applyAlignment="0" applyProtection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7" fillId="28" borderId="31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30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8" borderId="31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32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31" borderId="3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6" borderId="38" applyNumberFormat="0" applyAlignment="0" applyProtection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7" fillId="28" borderId="31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31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>
      <alignment vertical="center"/>
    </xf>
    <xf numFmtId="0" fontId="59" fillId="0" borderId="0"/>
    <xf numFmtId="0" fontId="60" fillId="0" borderId="0"/>
    <xf numFmtId="0" fontId="59" fillId="0" borderId="0"/>
    <xf numFmtId="0" fontId="59" fillId="0" borderId="0"/>
    <xf numFmtId="43" fontId="57" fillId="0" borderId="0" applyFont="0" applyFill="0" applyBorder="0" applyAlignment="0" applyProtection="0"/>
    <xf numFmtId="0" fontId="61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4" fontId="63" fillId="0" borderId="0" applyFont="0" applyFill="0" applyBorder="0" applyAlignment="0" applyProtection="0"/>
    <xf numFmtId="177" fontId="57" fillId="0" borderId="0" applyNumberFormat="0" applyFont="0" applyFill="0" applyBorder="0" applyAlignment="0" applyProtection="0"/>
    <xf numFmtId="178" fontId="57" fillId="0" borderId="0" applyNumberFormat="0" applyFont="0" applyFill="0" applyBorder="0" applyAlignment="0" applyProtection="0"/>
    <xf numFmtId="177" fontId="57" fillId="0" borderId="0" applyNumberFormat="0" applyFont="0" applyFill="0" applyBorder="0" applyAlignment="0" applyProtection="0"/>
    <xf numFmtId="0" fontId="61" fillId="0" borderId="0"/>
    <xf numFmtId="179" fontId="64" fillId="0" borderId="0" applyFont="0" applyFill="0" applyBorder="0" applyAlignment="0"/>
    <xf numFmtId="180" fontId="61" fillId="0" borderId="0" applyFont="0" applyFill="0" applyBorder="0" applyAlignment="0" applyProtection="0"/>
    <xf numFmtId="0" fontId="59" fillId="0" borderId="0"/>
    <xf numFmtId="0" fontId="65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6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9" fillId="0" borderId="0"/>
    <xf numFmtId="40" fontId="63" fillId="0" borderId="0" applyFont="0" applyFill="0" applyBorder="0" applyAlignment="0" applyProtection="0"/>
    <xf numFmtId="0" fontId="69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9" fillId="0" borderId="0"/>
    <xf numFmtId="0" fontId="59" fillId="0" borderId="0"/>
    <xf numFmtId="0" fontId="61" fillId="0" borderId="0"/>
    <xf numFmtId="0" fontId="61" fillId="0" borderId="0"/>
    <xf numFmtId="40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59" fillId="0" borderId="0"/>
    <xf numFmtId="0" fontId="71" fillId="0" borderId="0" applyFont="0" applyFill="0" applyBorder="0" applyAlignment="0" applyProtection="0"/>
    <xf numFmtId="0" fontId="72" fillId="0" borderId="0"/>
    <xf numFmtId="0" fontId="59" fillId="0" borderId="0"/>
    <xf numFmtId="0" fontId="71" fillId="0" borderId="0"/>
    <xf numFmtId="0" fontId="59" fillId="0" borderId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59" fillId="0" borderId="0"/>
    <xf numFmtId="181" fontId="59" fillId="0" borderId="0" applyFont="0" applyFill="0" applyBorder="0" applyAlignment="0" applyProtection="0"/>
    <xf numFmtId="0" fontId="59" fillId="0" borderId="0"/>
    <xf numFmtId="181" fontId="59" fillId="0" borderId="0" applyFont="0" applyFill="0" applyBorder="0" applyAlignment="0" applyProtection="0"/>
    <xf numFmtId="181" fontId="59" fillId="0" borderId="0" applyFont="0" applyFill="0" applyBorder="0" applyAlignment="0" applyProtection="0"/>
    <xf numFmtId="0" fontId="73" fillId="0" borderId="0">
      <alignment vertical="top"/>
    </xf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 applyNumberFormat="0" applyFill="0" applyBorder="0" applyAlignment="0" applyProtection="0"/>
    <xf numFmtId="0" fontId="64" fillId="0" borderId="0"/>
    <xf numFmtId="0" fontId="59" fillId="0" borderId="0"/>
    <xf numFmtId="0" fontId="59" fillId="0" borderId="0"/>
    <xf numFmtId="0" fontId="59" fillId="0" borderId="0"/>
    <xf numFmtId="182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183" fontId="75" fillId="0" borderId="0" applyFont="0" applyFill="0" applyBorder="0" applyAlignment="0" applyProtection="0"/>
    <xf numFmtId="183" fontId="75" fillId="0" borderId="0" applyFont="0" applyFill="0" applyBorder="0" applyAlignment="0" applyProtection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6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7" fillId="0" borderId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59" fillId="0" borderId="0"/>
    <xf numFmtId="0" fontId="63" fillId="0" borderId="0"/>
    <xf numFmtId="0" fontId="6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63" fillId="0" borderId="0" applyFont="0" applyFill="0" applyBorder="0" applyAlignment="0" applyProtection="0"/>
    <xf numFmtId="0" fontId="59" fillId="0" borderId="0"/>
    <xf numFmtId="0" fontId="77" fillId="0" borderId="0"/>
    <xf numFmtId="0" fontId="61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77" fillId="0" borderId="0"/>
    <xf numFmtId="0" fontId="77" fillId="0" borderId="0"/>
    <xf numFmtId="0" fontId="74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76" fillId="0" borderId="0"/>
    <xf numFmtId="0" fontId="74" fillId="0" borderId="0" applyFont="0" applyFill="0" applyBorder="0" applyAlignment="0" applyProtection="0"/>
    <xf numFmtId="0" fontId="77" fillId="0" borderId="0"/>
    <xf numFmtId="0" fontId="61" fillId="0" borderId="0"/>
    <xf numFmtId="0" fontId="64" fillId="0" borderId="0"/>
    <xf numFmtId="0" fontId="59" fillId="0" borderId="0"/>
    <xf numFmtId="0" fontId="59" fillId="0" borderId="0"/>
    <xf numFmtId="0" fontId="77" fillId="0" borderId="0"/>
    <xf numFmtId="0" fontId="74" fillId="0" borderId="0" applyFont="0" applyFill="0" applyBorder="0" applyAlignment="0" applyProtection="0"/>
    <xf numFmtId="0" fontId="59" fillId="0" borderId="0"/>
    <xf numFmtId="0" fontId="59" fillId="0" borderId="0"/>
    <xf numFmtId="0" fontId="77" fillId="0" borderId="0"/>
    <xf numFmtId="0" fontId="74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 applyNumberFormat="0" applyFill="0" applyBorder="0" applyAlignment="0" applyProtection="0"/>
    <xf numFmtId="0" fontId="7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78" fillId="0" borderId="0">
      <alignment horizontal="centerContinuous"/>
    </xf>
    <xf numFmtId="184" fontId="64" fillId="0" borderId="0"/>
    <xf numFmtId="185" fontId="79" fillId="0" borderId="0" applyFont="0" applyFill="0" applyBorder="0" applyAlignment="0" applyProtection="0"/>
    <xf numFmtId="186" fontId="79" fillId="0" borderId="0" applyFont="0" applyFill="0" applyBorder="0" applyAlignment="0" applyProtection="0"/>
    <xf numFmtId="187" fontId="79" fillId="0" borderId="0" applyFont="0" applyFill="0" applyBorder="0" applyAlignment="0" applyProtection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190" fontId="80" fillId="0" borderId="0" applyFont="0" applyFill="0" applyBorder="0" applyAlignment="0" applyProtection="0"/>
    <xf numFmtId="0" fontId="81" fillId="0" borderId="0"/>
    <xf numFmtId="0" fontId="82" fillId="0" borderId="0" applyNumberFormat="0" applyFill="0" applyBorder="0" applyAlignment="0" applyProtection="0"/>
    <xf numFmtId="191" fontId="83" fillId="0" borderId="0"/>
    <xf numFmtId="1" fontId="60" fillId="0" borderId="40">
      <alignment horizontal="center" vertical="center"/>
    </xf>
    <xf numFmtId="192" fontId="61" fillId="0" borderId="0" applyFont="0" applyFill="0" applyBorder="0" applyAlignment="0" applyProtection="0"/>
    <xf numFmtId="193" fontId="61" fillId="0" borderId="41" applyBorder="0"/>
    <xf numFmtId="1" fontId="60" fillId="0" borderId="40">
      <alignment horizontal="center" vertical="center"/>
    </xf>
    <xf numFmtId="1" fontId="60" fillId="0" borderId="40">
      <alignment horizontal="center" vertical="center"/>
    </xf>
    <xf numFmtId="1" fontId="60" fillId="0" borderId="40">
      <alignment horizontal="center" vertical="center"/>
    </xf>
    <xf numFmtId="1" fontId="60" fillId="0" borderId="40">
      <alignment horizontal="center" vertical="center"/>
    </xf>
    <xf numFmtId="0" fontId="59" fillId="0" borderId="0"/>
    <xf numFmtId="181" fontId="6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194" fontId="84" fillId="0" borderId="0">
      <protection locked="0"/>
    </xf>
    <xf numFmtId="10" fontId="85" fillId="0" borderId="0" applyFont="0" applyFill="0" applyBorder="0" applyAlignment="0" applyProtection="0"/>
    <xf numFmtId="10" fontId="86" fillId="0" borderId="0" applyFont="0" applyFill="0" applyBorder="0" applyAlignment="0" applyProtection="0"/>
    <xf numFmtId="0" fontId="87" fillId="0" borderId="42">
      <alignment vertical="center"/>
    </xf>
    <xf numFmtId="0" fontId="87" fillId="0" borderId="42">
      <alignment vertical="center"/>
    </xf>
    <xf numFmtId="0" fontId="88" fillId="33" borderId="0" applyNumberFormat="0" applyBorder="0" applyAlignment="0" applyProtection="0">
      <alignment vertical="center"/>
    </xf>
    <xf numFmtId="0" fontId="88" fillId="34" borderId="0" applyNumberFormat="0" applyBorder="0" applyAlignment="0" applyProtection="0">
      <alignment vertical="center"/>
    </xf>
    <xf numFmtId="0" fontId="88" fillId="35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0" fontId="88" fillId="37" borderId="0" applyNumberFormat="0" applyBorder="0" applyAlignment="0" applyProtection="0">
      <alignment vertical="center"/>
    </xf>
    <xf numFmtId="0" fontId="88" fillId="38" borderId="0" applyNumberFormat="0" applyBorder="0" applyAlignment="0" applyProtection="0">
      <alignment vertical="center"/>
    </xf>
    <xf numFmtId="182" fontId="59" fillId="0" borderId="0" applyFont="0" applyFill="0" applyBorder="0" applyAlignment="0" applyProtection="0"/>
    <xf numFmtId="0" fontId="88" fillId="39" borderId="0" applyNumberFormat="0" applyBorder="0" applyAlignment="0" applyProtection="0">
      <alignment vertical="center"/>
    </xf>
    <xf numFmtId="0" fontId="88" fillId="40" borderId="0" applyNumberFormat="0" applyBorder="0" applyAlignment="0" applyProtection="0">
      <alignment vertical="center"/>
    </xf>
    <xf numFmtId="0" fontId="88" fillId="41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2" borderId="0" applyNumberFormat="0" applyBorder="0" applyAlignment="0" applyProtection="0">
      <alignment vertical="center"/>
    </xf>
    <xf numFmtId="0" fontId="89" fillId="43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1" borderId="0" applyNumberFormat="0" applyBorder="0" applyAlignment="0" applyProtection="0">
      <alignment vertical="center"/>
    </xf>
    <xf numFmtId="0" fontId="89" fillId="44" borderId="0" applyNumberFormat="0" applyBorder="0" applyAlignment="0" applyProtection="0">
      <alignment vertical="center"/>
    </xf>
    <xf numFmtId="0" fontId="89" fillId="45" borderId="0" applyNumberFormat="0" applyBorder="0" applyAlignment="0" applyProtection="0">
      <alignment vertical="center"/>
    </xf>
    <xf numFmtId="0" fontId="89" fillId="46" borderId="0" applyNumberFormat="0" applyBorder="0" applyAlignment="0" applyProtection="0">
      <alignment vertical="center"/>
    </xf>
    <xf numFmtId="0" fontId="89" fillId="47" borderId="0" applyNumberFormat="0" applyBorder="0" applyAlignment="0" applyProtection="0">
      <alignment vertical="center"/>
    </xf>
    <xf numFmtId="0" fontId="89" fillId="48" borderId="0" applyNumberFormat="0" applyBorder="0" applyAlignment="0" applyProtection="0">
      <alignment vertical="center"/>
    </xf>
    <xf numFmtId="0" fontId="89" fillId="49" borderId="0" applyNumberFormat="0" applyBorder="0" applyAlignment="0" applyProtection="0">
      <alignment vertical="center"/>
    </xf>
    <xf numFmtId="0" fontId="89" fillId="44" borderId="0" applyNumberFormat="0" applyBorder="0" applyAlignment="0" applyProtection="0">
      <alignment vertical="center"/>
    </xf>
    <xf numFmtId="0" fontId="89" fillId="45" borderId="0" applyNumberFormat="0" applyBorder="0" applyAlignment="0" applyProtection="0">
      <alignment vertical="center"/>
    </xf>
    <xf numFmtId="0" fontId="89" fillId="50" borderId="0" applyNumberFormat="0" applyBorder="0" applyAlignment="0" applyProtection="0">
      <alignment vertical="center"/>
    </xf>
    <xf numFmtId="14" fontId="90" fillId="0" borderId="0">
      <alignment horizontal="center"/>
    </xf>
    <xf numFmtId="0" fontId="91" fillId="0" borderId="0" applyNumberFormat="0" applyFill="0" applyBorder="0" applyAlignment="0" applyProtection="0">
      <alignment vertical="center"/>
    </xf>
    <xf numFmtId="2" fontId="9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95" fontId="61" fillId="0" borderId="0"/>
    <xf numFmtId="0" fontId="95" fillId="51" borderId="0" applyNumberFormat="0" applyBorder="0" applyAlignment="0" applyProtection="0">
      <alignment vertical="center"/>
    </xf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0" fontId="97" fillId="0" borderId="0"/>
    <xf numFmtId="197" fontId="59" fillId="0" borderId="39">
      <alignment horizontal="right" vertical="center" shrinkToFit="1"/>
    </xf>
    <xf numFmtId="37" fontId="77" fillId="0" borderId="43"/>
    <xf numFmtId="0" fontId="92" fillId="0" borderId="0" applyFont="0" applyFill="0" applyBorder="0" applyAlignment="0" applyProtection="0"/>
    <xf numFmtId="0" fontId="98" fillId="0" borderId="0">
      <alignment horizontal="centerContinuous" vertical="center"/>
    </xf>
    <xf numFmtId="0" fontId="92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49" fontId="100" fillId="0" borderId="40">
      <alignment horizontal="left" vertical="center" indent="1"/>
    </xf>
    <xf numFmtId="40" fontId="101" fillId="0" borderId="0" applyFont="0" applyFill="0" applyBorder="0" applyAlignment="0" applyProtection="0"/>
    <xf numFmtId="38" fontId="101" fillId="0" borderId="0" applyFont="0" applyFill="0" applyBorder="0" applyAlignment="0" applyProtection="0"/>
    <xf numFmtId="40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198" fontId="57" fillId="0" borderId="0">
      <alignment vertical="center"/>
    </xf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199" fontId="102" fillId="0" borderId="0" applyFont="0" applyFill="0" applyBorder="0" applyAlignment="0" applyProtection="0"/>
    <xf numFmtId="200" fontId="102" fillId="0" borderId="0" applyFont="0" applyFill="0" applyBorder="0" applyAlignment="0" applyProtection="0"/>
    <xf numFmtId="0" fontId="61" fillId="0" borderId="0"/>
    <xf numFmtId="0" fontId="103" fillId="0" borderId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201" fontId="61" fillId="0" borderId="0"/>
    <xf numFmtId="194" fontId="105" fillId="0" borderId="0">
      <protection locked="0"/>
    </xf>
    <xf numFmtId="9" fontId="106" fillId="52" borderId="0" applyFill="0" applyBorder="0" applyProtection="0">
      <alignment horizontal="right"/>
    </xf>
    <xf numFmtId="10" fontId="106" fillId="0" borderId="0" applyFill="0" applyBorder="0" applyProtection="0">
      <alignment horizontal="right"/>
    </xf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/>
    <xf numFmtId="9" fontId="107" fillId="0" borderId="0" applyFont="0" applyFill="0" applyBorder="0" applyAlignment="0" applyProtection="0">
      <alignment vertical="center"/>
    </xf>
    <xf numFmtId="10" fontId="81" fillId="0" borderId="44"/>
    <xf numFmtId="10" fontId="81" fillId="0" borderId="0"/>
    <xf numFmtId="202" fontId="75" fillId="0" borderId="39" applyFont="0" applyBorder="0" applyAlignment="0">
      <alignment horizontal="center" vertical="center"/>
    </xf>
    <xf numFmtId="0" fontId="108" fillId="0" borderId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61" fillId="0" borderId="0">
      <alignment vertical="center"/>
    </xf>
    <xf numFmtId="0" fontId="61" fillId="0" borderId="0" applyBorder="0"/>
    <xf numFmtId="0" fontId="59" fillId="0" borderId="0"/>
    <xf numFmtId="203" fontId="61" fillId="0" borderId="0" applyFont="0" applyFill="0" applyBorder="0" applyAlignment="0" applyProtection="0"/>
    <xf numFmtId="0" fontId="57" fillId="0" borderId="0" applyFont="0" applyFill="0" applyBorder="0" applyAlignment="0" applyProtection="0"/>
    <xf numFmtId="204" fontId="77" fillId="0" borderId="43">
      <alignment horizontal="left"/>
    </xf>
    <xf numFmtId="37" fontId="60" fillId="0" borderId="23" applyAlignment="0"/>
    <xf numFmtId="0" fontId="98" fillId="0" borderId="0"/>
    <xf numFmtId="205" fontId="109" fillId="0" borderId="0">
      <alignment vertical="center"/>
    </xf>
    <xf numFmtId="206" fontId="57" fillId="0" borderId="43" applyFill="0" applyBorder="0" applyProtection="0">
      <alignment vertical="center"/>
    </xf>
    <xf numFmtId="41" fontId="57" fillId="0" borderId="0" applyFont="0" applyFill="0" applyBorder="0" applyAlignment="0" applyProtection="0"/>
    <xf numFmtId="41" fontId="11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1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207" fontId="59" fillId="0" borderId="0" applyFont="0" applyFill="0" applyBorder="0" applyAlignment="0" applyProtection="0"/>
    <xf numFmtId="43" fontId="57" fillId="0" borderId="0" applyFont="0" applyFill="0" applyBorder="0" applyAlignment="0" applyProtection="0">
      <alignment vertical="center"/>
    </xf>
    <xf numFmtId="0" fontId="77" fillId="0" borderId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9" fillId="0" borderId="0"/>
    <xf numFmtId="0" fontId="59" fillId="0" borderId="0" applyFont="0" applyFill="0" applyBorder="0" applyAlignment="0" applyProtection="0"/>
    <xf numFmtId="0" fontId="59" fillId="0" borderId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208" fontId="98" fillId="0" borderId="0">
      <alignment horizontal="center"/>
    </xf>
    <xf numFmtId="0" fontId="111" fillId="0" borderId="18"/>
    <xf numFmtId="209" fontId="61" fillId="0" borderId="0"/>
    <xf numFmtId="210" fontId="61" fillId="0" borderId="0"/>
    <xf numFmtId="211" fontId="61" fillId="0" borderId="0"/>
    <xf numFmtId="0" fontId="59" fillId="0" borderId="0"/>
    <xf numFmtId="0" fontId="112" fillId="0" borderId="0" applyNumberFormat="0" applyFill="0" applyBorder="0" applyAlignment="0" applyProtection="0">
      <alignment vertical="top"/>
      <protection locked="0"/>
    </xf>
    <xf numFmtId="212" fontId="61" fillId="0" borderId="0" applyFont="0" applyFill="0" applyBorder="0" applyAlignment="0" applyProtection="0"/>
    <xf numFmtId="177" fontId="113" fillId="0" borderId="0" applyFont="0" applyFill="0" applyBorder="0" applyAlignment="0" applyProtection="0"/>
    <xf numFmtId="213" fontId="57" fillId="0" borderId="0" applyFont="0" applyFill="0" applyBorder="0" applyAlignment="0" applyProtection="0"/>
    <xf numFmtId="214" fontId="81" fillId="0" borderId="0" applyFill="0" applyBorder="0" applyProtection="0">
      <alignment horizontal="right"/>
    </xf>
    <xf numFmtId="0" fontId="60" fillId="0" borderId="45">
      <alignment vertical="justify" wrapText="1"/>
    </xf>
    <xf numFmtId="204" fontId="77" fillId="0" borderId="43">
      <alignment horizontal="left"/>
    </xf>
    <xf numFmtId="0" fontId="81" fillId="0" borderId="0"/>
    <xf numFmtId="3" fontId="114" fillId="0" borderId="46">
      <alignment horizontal="center" vertical="center"/>
    </xf>
    <xf numFmtId="4" fontId="92" fillId="0" borderId="0" applyFont="0" applyFill="0" applyBorder="0" applyAlignment="0" applyProtection="0"/>
    <xf numFmtId="3" fontId="92" fillId="0" borderId="0" applyFont="0" applyFill="0" applyBorder="0" applyAlignment="0" applyProtection="0"/>
    <xf numFmtId="215" fontId="61" fillId="0" borderId="0">
      <alignment horizontal="center" vertical="center"/>
    </xf>
    <xf numFmtId="183" fontId="75" fillId="0" borderId="0" applyFont="0" applyFill="0" applyBorder="0" applyAlignment="0" applyProtection="0"/>
    <xf numFmtId="216" fontId="61" fillId="0" borderId="0"/>
    <xf numFmtId="217" fontId="61" fillId="0" borderId="0"/>
    <xf numFmtId="198" fontId="57" fillId="0" borderId="0">
      <alignment vertical="center"/>
    </xf>
    <xf numFmtId="198" fontId="57" fillId="0" borderId="0">
      <alignment vertical="center"/>
    </xf>
    <xf numFmtId="218" fontId="61" fillId="0" borderId="39">
      <alignment horizontal="left" vertical="center"/>
    </xf>
    <xf numFmtId="219" fontId="59" fillId="0" borderId="0" applyFill="0" applyBorder="0" applyProtection="0">
      <alignment vertical="center"/>
    </xf>
    <xf numFmtId="0" fontId="106" fillId="53" borderId="47" applyNumberFormat="0" applyFont="0" applyAlignment="0" applyProtection="0">
      <alignment vertical="center"/>
    </xf>
    <xf numFmtId="220" fontId="98" fillId="0" borderId="0">
      <alignment horizontal="right" vertical="center"/>
    </xf>
    <xf numFmtId="0" fontId="61" fillId="0" borderId="0"/>
    <xf numFmtId="0" fontId="115" fillId="34" borderId="0" applyNumberFormat="0" applyBorder="0" applyAlignment="0" applyProtection="0">
      <alignment vertical="center"/>
    </xf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221" fontId="61" fillId="0" borderId="0"/>
    <xf numFmtId="194" fontId="105" fillId="0" borderId="0">
      <protection locked="0"/>
    </xf>
    <xf numFmtId="192" fontId="85" fillId="0" borderId="0" applyFont="0" applyFill="0" applyBorder="0" applyAlignment="0" applyProtection="0"/>
    <xf numFmtId="0" fontId="61" fillId="0" borderId="0" applyFont="0" applyFill="0" applyBorder="0" applyAlignment="0" applyProtection="0"/>
    <xf numFmtId="222" fontId="59" fillId="0" borderId="0" applyFont="0" applyFill="0" applyBorder="0" applyAlignment="0" applyProtection="0"/>
    <xf numFmtId="194" fontId="105" fillId="0" borderId="0">
      <protection locked="0"/>
    </xf>
    <xf numFmtId="38" fontId="61" fillId="0" borderId="0" applyFont="0" applyFill="0" applyBorder="0" applyAlignment="0" applyProtection="0"/>
    <xf numFmtId="0" fontId="61" fillId="0" borderId="20">
      <alignment vertical="center"/>
    </xf>
    <xf numFmtId="0" fontId="61" fillId="0" borderId="43">
      <alignment vertical="center" shrinkToFit="1"/>
    </xf>
    <xf numFmtId="0" fontId="61" fillId="0" borderId="0" applyFont="0" applyFill="0" applyBorder="0" applyAlignment="0" applyProtection="0"/>
    <xf numFmtId="3" fontId="61" fillId="0" borderId="41"/>
    <xf numFmtId="181" fontId="61" fillId="0" borderId="0" applyFont="0" applyFill="0" applyBorder="0" applyAlignment="0" applyProtection="0"/>
    <xf numFmtId="192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23" fontId="61" fillId="0" borderId="0" applyFont="0" applyFill="0" applyBorder="0" applyAlignment="0" applyProtection="0"/>
    <xf numFmtId="223" fontId="61" fillId="0" borderId="0" applyFont="0" applyFill="0" applyBorder="0" applyAlignment="0" applyProtection="0"/>
    <xf numFmtId="223" fontId="61" fillId="0" borderId="0" applyFont="0" applyFill="0" applyBorder="0" applyAlignment="0" applyProtection="0"/>
    <xf numFmtId="223" fontId="61" fillId="0" borderId="0" applyFont="0" applyFill="0" applyBorder="0" applyAlignment="0" applyProtection="0"/>
    <xf numFmtId="194" fontId="105" fillId="0" borderId="0">
      <protection locked="0"/>
    </xf>
    <xf numFmtId="199" fontId="116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>
      <alignment vertical="center"/>
    </xf>
    <xf numFmtId="0" fontId="63" fillId="0" borderId="0" applyFont="0" applyFill="0" applyBorder="0" applyAlignment="0" applyProtection="0"/>
    <xf numFmtId="200" fontId="116" fillId="0" borderId="0" applyFont="0" applyFill="0" applyBorder="0" applyAlignment="0" applyProtection="0"/>
    <xf numFmtId="10" fontId="92" fillId="0" borderId="0" applyFont="0" applyFill="0" applyBorder="0" applyAlignment="0" applyProtection="0"/>
    <xf numFmtId="194" fontId="105" fillId="0" borderId="0">
      <protection locked="0"/>
    </xf>
    <xf numFmtId="0" fontId="59" fillId="0" borderId="0"/>
    <xf numFmtId="0" fontId="57" fillId="0" borderId="0"/>
    <xf numFmtId="0" fontId="57" fillId="0" borderId="0">
      <alignment vertical="center"/>
    </xf>
    <xf numFmtId="0" fontId="59" fillId="0" borderId="0"/>
    <xf numFmtId="0" fontId="57" fillId="0" borderId="0"/>
    <xf numFmtId="0" fontId="20" fillId="0" borderId="0">
      <alignment vertical="center"/>
    </xf>
    <xf numFmtId="0" fontId="20" fillId="0" borderId="0">
      <alignment vertical="center"/>
    </xf>
    <xf numFmtId="0" fontId="117" fillId="0" borderId="0">
      <alignment vertical="center"/>
    </xf>
    <xf numFmtId="0" fontId="59" fillId="0" borderId="0"/>
    <xf numFmtId="37" fontId="118" fillId="0" borderId="0"/>
    <xf numFmtId="184" fontId="119" fillId="0" borderId="0"/>
    <xf numFmtId="14" fontId="61" fillId="54" borderId="0" applyFont="0" applyFill="0" applyBorder="0" applyAlignment="0"/>
    <xf numFmtId="0" fontId="61" fillId="0" borderId="0"/>
    <xf numFmtId="0" fontId="92" fillId="0" borderId="48" applyNumberFormat="0" applyFont="0" applyFill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0" fontId="116" fillId="0" borderId="0" applyFont="0" applyFill="0" applyBorder="0" applyAlignment="0" applyProtection="0"/>
    <xf numFmtId="38" fontId="116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/>
    <xf numFmtId="0" fontId="121" fillId="35" borderId="0" applyNumberFormat="0" applyBorder="0" applyAlignment="0" applyProtection="0">
      <alignment vertical="center"/>
    </xf>
    <xf numFmtId="224" fontId="81" fillId="0" borderId="0" applyFont="0" applyFill="0" applyBorder="0" applyAlignment="0" applyProtection="0"/>
    <xf numFmtId="225" fontId="81" fillId="0" borderId="0" applyFont="0" applyFill="0" applyBorder="0" applyAlignment="0" applyProtection="0"/>
    <xf numFmtId="226" fontId="107" fillId="0" borderId="0" applyFont="0" applyFill="0" applyBorder="0" applyAlignment="0" applyProtection="0"/>
    <xf numFmtId="227" fontId="92" fillId="0" borderId="0" applyFont="0" applyFill="0" applyBorder="0" applyAlignment="0" applyProtection="0"/>
    <xf numFmtId="0" fontId="114" fillId="0" borderId="49" applyNumberFormat="0" applyFont="0" applyFill="0" applyProtection="0">
      <alignment horizontal="center" vertical="center" wrapText="1"/>
    </xf>
    <xf numFmtId="40" fontId="63" fillId="0" borderId="0" applyFont="0" applyFill="0" applyBorder="0" applyAlignment="0" applyProtection="0"/>
    <xf numFmtId="0" fontId="122" fillId="0" borderId="0" applyNumberFormat="0" applyFill="0" applyBorder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4" fillId="0" borderId="51" applyNumberFormat="0" applyFill="0" applyAlignment="0" applyProtection="0">
      <alignment vertical="center"/>
    </xf>
    <xf numFmtId="0" fontId="125" fillId="0" borderId="52" applyNumberFormat="0" applyFill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6" fillId="55" borderId="53" applyNumberFormat="0" applyAlignment="0" applyProtection="0">
      <alignment vertical="center"/>
    </xf>
    <xf numFmtId="0" fontId="127" fillId="0" borderId="54" applyNumberFormat="0" applyFill="0" applyAlignment="0" applyProtection="0">
      <alignment vertical="center"/>
    </xf>
    <xf numFmtId="0" fontId="128" fillId="56" borderId="55" applyNumberFormat="0" applyAlignment="0" applyProtection="0">
      <alignment vertical="center"/>
    </xf>
    <xf numFmtId="0" fontId="129" fillId="38" borderId="55" applyNumberFormat="0" applyAlignment="0" applyProtection="0">
      <alignment vertical="center"/>
    </xf>
    <xf numFmtId="0" fontId="130" fillId="56" borderId="56" applyNumberFormat="0" applyAlignment="0" applyProtection="0">
      <alignment vertical="center"/>
    </xf>
    <xf numFmtId="0" fontId="131" fillId="0" borderId="0"/>
    <xf numFmtId="0" fontId="132" fillId="0" borderId="57" applyNumberFormat="0" applyFill="0" applyAlignment="0" applyProtection="0">
      <alignment vertical="center"/>
    </xf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41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192" fontId="71" fillId="0" borderId="0" applyFont="0" applyFill="0" applyBorder="0" applyAlignment="0" applyProtection="0"/>
    <xf numFmtId="41" fontId="136" fillId="0" borderId="0" applyFont="0" applyFill="0" applyBorder="0" applyAlignment="0" applyProtection="0"/>
    <xf numFmtId="0" fontId="76" fillId="0" borderId="0" applyFont="0" applyFill="0" applyBorder="0" applyAlignment="0" applyProtection="0"/>
    <xf numFmtId="181" fontId="71" fillId="0" borderId="0" applyFont="0" applyFill="0" applyBorder="0" applyAlignment="0" applyProtection="0"/>
    <xf numFmtId="43" fontId="136" fillId="0" borderId="0" applyFont="0" applyFill="0" applyBorder="0" applyAlignment="0" applyProtection="0"/>
    <xf numFmtId="0" fontId="71" fillId="0" borderId="0" applyFont="0" applyFill="0" applyBorder="0" applyAlignment="0" applyProtection="0"/>
    <xf numFmtId="3" fontId="60" fillId="0" borderId="0"/>
    <xf numFmtId="0" fontId="61" fillId="57" borderId="58">
      <alignment horizontal="center" vertical="center"/>
    </xf>
    <xf numFmtId="194" fontId="84" fillId="0" borderId="0">
      <protection locked="0"/>
    </xf>
    <xf numFmtId="194" fontId="84" fillId="0" borderId="0">
      <protection locked="0"/>
    </xf>
    <xf numFmtId="0" fontId="61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3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3" fontId="138" fillId="0" borderId="0" applyFont="0" applyFill="0" applyBorder="0" applyAlignment="0" applyProtection="0"/>
    <xf numFmtId="199" fontId="86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13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3" fontId="85" fillId="0" borderId="0" applyFont="0" applyFill="0" applyBorder="0" applyAlignment="0" applyProtection="0"/>
    <xf numFmtId="199" fontId="86" fillId="0" borderId="0" applyFont="0" applyFill="0" applyBorder="0" applyAlignment="0" applyProtection="0"/>
    <xf numFmtId="223" fontId="140" fillId="0" borderId="0" applyFont="0" applyFill="0" applyBorder="0" applyAlignment="0" applyProtection="0"/>
    <xf numFmtId="223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23" fontId="140" fillId="0" borderId="0" applyFont="0" applyFill="0" applyBorder="0" applyAlignment="0" applyProtection="0"/>
    <xf numFmtId="223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99" fontId="85" fillId="0" borderId="0" applyFont="0" applyFill="0" applyBorder="0" applyAlignment="0" applyProtection="0"/>
    <xf numFmtId="199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223" fontId="86" fillId="0" borderId="0" applyFont="0" applyFill="0" applyBorder="0" applyAlignment="0" applyProtection="0"/>
    <xf numFmtId="229" fontId="59" fillId="0" borderId="0" applyFont="0" applyFill="0" applyBorder="0" applyAlignment="0" applyProtection="0"/>
    <xf numFmtId="22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9" fontId="59" fillId="0" borderId="0" applyFont="0" applyFill="0" applyBorder="0" applyAlignment="0" applyProtection="0"/>
    <xf numFmtId="22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139" fillId="0" borderId="0" applyFont="0" applyFill="0" applyBorder="0" applyAlignment="0" applyProtection="0"/>
    <xf numFmtId="230" fontId="106" fillId="0" borderId="0" applyFont="0" applyFill="0" applyBorder="0" applyAlignment="0" applyProtection="0"/>
    <xf numFmtId="230" fontId="106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86" fillId="0" borderId="0" applyFont="0" applyFill="0" applyBorder="0" applyAlignment="0" applyProtection="0"/>
    <xf numFmtId="231" fontId="85" fillId="0" borderId="0" applyFont="0" applyFill="0" applyBorder="0" applyAlignment="0" applyProtection="0"/>
    <xf numFmtId="23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194" fontId="84" fillId="0" borderId="0">
      <protection locked="0"/>
    </xf>
    <xf numFmtId="232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138" fillId="0" borderId="0" applyFont="0" applyFill="0" applyBorder="0" applyAlignment="0" applyProtection="0"/>
    <xf numFmtId="20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140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200" fontId="86" fillId="0" borderId="0" applyFont="0" applyFill="0" applyBorder="0" applyAlignment="0" applyProtection="0"/>
    <xf numFmtId="232" fontId="140" fillId="0" borderId="0" applyFont="0" applyFill="0" applyBorder="0" applyAlignment="0" applyProtection="0"/>
    <xf numFmtId="232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32" fontId="140" fillId="0" borderId="0" applyFont="0" applyFill="0" applyBorder="0" applyAlignment="0" applyProtection="0"/>
    <xf numFmtId="232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00" fontId="85" fillId="0" borderId="0" applyFont="0" applyFill="0" applyBorder="0" applyAlignment="0" applyProtection="0"/>
    <xf numFmtId="200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234" fontId="59" fillId="0" borderId="0" applyFont="0" applyFill="0" applyBorder="0" applyAlignment="0" applyProtection="0"/>
    <xf numFmtId="234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34" fontId="59" fillId="0" borderId="0" applyFont="0" applyFill="0" applyBorder="0" applyAlignment="0" applyProtection="0"/>
    <xf numFmtId="234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32" fontId="85" fillId="0" borderId="0" applyFont="0" applyFill="0" applyBorder="0" applyAlignment="0" applyProtection="0"/>
    <xf numFmtId="232" fontId="139" fillId="0" borderId="0" applyFont="0" applyFill="0" applyBorder="0" applyAlignment="0" applyProtection="0"/>
    <xf numFmtId="235" fontId="106" fillId="0" borderId="0" applyFont="0" applyFill="0" applyBorder="0" applyAlignment="0" applyProtection="0"/>
    <xf numFmtId="235" fontId="106" fillId="0" borderId="0" applyFont="0" applyFill="0" applyBorder="0" applyAlignment="0" applyProtection="0"/>
    <xf numFmtId="232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236" fontId="85" fillId="0" borderId="0" applyFont="0" applyFill="0" applyBorder="0" applyAlignment="0" applyProtection="0"/>
    <xf numFmtId="236" fontId="86" fillId="0" borderId="0" applyFont="0" applyFill="0" applyBorder="0" applyAlignment="0" applyProtection="0"/>
    <xf numFmtId="42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0" fontId="137" fillId="0" borderId="0" applyFont="0" applyFill="0" applyBorder="0" applyAlignment="0" applyProtection="0"/>
    <xf numFmtId="44" fontId="136" fillId="0" borderId="0" applyFont="0" applyFill="0" applyBorder="0" applyAlignment="0" applyProtection="0"/>
    <xf numFmtId="223" fontId="71" fillId="0" borderId="0" applyFont="0" applyFill="0" applyBorder="0" applyAlignment="0" applyProtection="0"/>
    <xf numFmtId="232" fontId="71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194" fontId="84" fillId="0" borderId="0">
      <protection locked="0"/>
    </xf>
    <xf numFmtId="194" fontId="84" fillId="0" borderId="0">
      <protection locked="0"/>
    </xf>
    <xf numFmtId="0" fontId="63" fillId="0" borderId="0"/>
    <xf numFmtId="0" fontId="141" fillId="0" borderId="0">
      <alignment horizontal="center" wrapText="1"/>
      <protection locked="0"/>
    </xf>
    <xf numFmtId="0" fontId="5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94" fontId="84" fillId="0" borderId="0">
      <protection locked="0"/>
    </xf>
    <xf numFmtId="194" fontId="84" fillId="0" borderId="0">
      <protection locked="0"/>
    </xf>
    <xf numFmtId="0" fontId="85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138" fillId="0" borderId="0" applyFont="0" applyFill="0" applyBorder="0" applyAlignment="0" applyProtection="0"/>
    <xf numFmtId="205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3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205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205" fontId="86" fillId="0" borderId="0" applyFont="0" applyFill="0" applyBorder="0" applyAlignment="0" applyProtection="0"/>
    <xf numFmtId="192" fontId="140" fillId="0" borderId="0" applyFont="0" applyFill="0" applyBorder="0" applyAlignment="0" applyProtection="0"/>
    <xf numFmtId="192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92" fontId="140" fillId="0" borderId="0" applyFont="0" applyFill="0" applyBorder="0" applyAlignment="0" applyProtection="0"/>
    <xf numFmtId="192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05" fontId="85" fillId="0" borderId="0" applyFont="0" applyFill="0" applyBorder="0" applyAlignment="0" applyProtection="0"/>
    <xf numFmtId="205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139" fillId="0" borderId="0" applyFont="0" applyFill="0" applyBorder="0" applyAlignment="0" applyProtection="0"/>
    <xf numFmtId="237" fontId="106" fillId="0" borderId="0" applyFont="0" applyFill="0" applyBorder="0" applyAlignment="0" applyProtection="0"/>
    <xf numFmtId="237" fontId="10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61" fillId="0" borderId="0" applyFont="0" applyFill="0" applyBorder="0" applyAlignment="0" applyProtection="0"/>
    <xf numFmtId="194" fontId="84" fillId="0" borderId="0">
      <protection locked="0"/>
    </xf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138" fillId="0" borderId="0" applyFont="0" applyFill="0" applyBorder="0" applyAlignment="0" applyProtection="0"/>
    <xf numFmtId="18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0" fontId="86" fillId="0" borderId="0" applyFont="0" applyFill="0" applyBorder="0" applyAlignment="0" applyProtection="0"/>
    <xf numFmtId="181" fontId="140" fillId="0" borderId="0" applyFont="0" applyFill="0" applyBorder="0" applyAlignment="0" applyProtection="0"/>
    <xf numFmtId="181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81" fontId="140" fillId="0" borderId="0" applyFont="0" applyFill="0" applyBorder="0" applyAlignment="0" applyProtection="0"/>
    <xf numFmtId="181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80" fontId="85" fillId="0" borderId="0" applyFont="0" applyFill="0" applyBorder="0" applyAlignment="0" applyProtection="0"/>
    <xf numFmtId="18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139" fillId="0" borderId="0" applyFont="0" applyFill="0" applyBorder="0" applyAlignment="0" applyProtection="0"/>
    <xf numFmtId="238" fontId="106" fillId="0" borderId="0" applyFont="0" applyFill="0" applyBorder="0" applyAlignment="0" applyProtection="0"/>
    <xf numFmtId="238" fontId="10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7" fillId="0" borderId="0" applyFont="0" applyFill="0" applyBorder="0" applyAlignment="0" applyProtection="0"/>
    <xf numFmtId="239" fontId="87" fillId="0" borderId="0">
      <alignment horizontal="right"/>
      <protection locked="0"/>
    </xf>
    <xf numFmtId="0" fontId="144" fillId="0" borderId="0" applyNumberFormat="0" applyFill="0" applyBorder="0" applyAlignment="0" applyProtection="0"/>
    <xf numFmtId="240" fontId="145" fillId="0" borderId="0" applyFont="0" applyFill="0" applyBorder="0" applyAlignment="0" applyProtection="0"/>
    <xf numFmtId="241" fontId="61" fillId="0" borderId="0" applyFont="0" applyFill="0" applyBorder="0" applyAlignment="0" applyProtection="0"/>
    <xf numFmtId="0" fontId="135" fillId="0" borderId="0"/>
    <xf numFmtId="0" fontId="146" fillId="0" borderId="0"/>
    <xf numFmtId="0" fontId="76" fillId="0" borderId="0"/>
    <xf numFmtId="0" fontId="136" fillId="0" borderId="0"/>
    <xf numFmtId="0" fontId="71" fillId="0" borderId="0"/>
    <xf numFmtId="0" fontId="133" fillId="0" borderId="0"/>
    <xf numFmtId="0" fontId="147" fillId="0" borderId="0"/>
    <xf numFmtId="194" fontId="84" fillId="0" borderId="0">
      <protection locked="0"/>
    </xf>
    <xf numFmtId="0" fontId="148" fillId="0" borderId="0"/>
    <xf numFmtId="0" fontId="149" fillId="0" borderId="0"/>
    <xf numFmtId="0" fontId="150" fillId="0" borderId="0"/>
    <xf numFmtId="0" fontId="151" fillId="0" borderId="0"/>
    <xf numFmtId="0" fontId="152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0" fontId="152" fillId="0" borderId="0"/>
    <xf numFmtId="0" fontId="137" fillId="0" borderId="0"/>
    <xf numFmtId="0" fontId="152" fillId="0" borderId="0"/>
    <xf numFmtId="0" fontId="86" fillId="0" borderId="0"/>
    <xf numFmtId="0" fontId="72" fillId="0" borderId="0"/>
    <xf numFmtId="0" fontId="137" fillId="0" borderId="0"/>
    <xf numFmtId="0" fontId="150" fillId="0" borderId="0"/>
    <xf numFmtId="0" fontId="139" fillId="0" borderId="0"/>
    <xf numFmtId="0" fontId="85" fillId="0" borderId="0"/>
    <xf numFmtId="0" fontId="86" fillId="0" borderId="0"/>
    <xf numFmtId="0" fontId="153" fillId="0" borderId="0"/>
    <xf numFmtId="0" fontId="86" fillId="0" borderId="0"/>
    <xf numFmtId="0" fontId="154" fillId="0" borderId="0"/>
    <xf numFmtId="0" fontId="155" fillId="0" borderId="0"/>
    <xf numFmtId="0" fontId="85" fillId="0" borderId="0"/>
    <xf numFmtId="0" fontId="86" fillId="0" borderId="0"/>
    <xf numFmtId="0" fontId="156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0" fontId="140" fillId="0" borderId="0"/>
    <xf numFmtId="0" fontId="139" fillId="0" borderId="0"/>
    <xf numFmtId="0" fontId="85" fillId="0" borderId="0"/>
    <xf numFmtId="0" fontId="86" fillId="0" borderId="0"/>
    <xf numFmtId="0" fontId="154" fillId="0" borderId="0"/>
    <xf numFmtId="0" fontId="155" fillId="0" borderId="0"/>
    <xf numFmtId="0" fontId="85" fillId="0" borderId="0"/>
    <xf numFmtId="0" fontId="157" fillId="0" borderId="0"/>
    <xf numFmtId="0" fontId="85" fillId="0" borderId="0"/>
    <xf numFmtId="194" fontId="84" fillId="0" borderId="0">
      <protection locked="0"/>
    </xf>
    <xf numFmtId="37" fontId="85" fillId="0" borderId="0"/>
    <xf numFmtId="0" fontId="137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140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139" fillId="0" borderId="0"/>
    <xf numFmtId="0" fontId="158" fillId="0" borderId="0"/>
    <xf numFmtId="0" fontId="159" fillId="0" borderId="0"/>
    <xf numFmtId="0" fontId="59" fillId="0" borderId="0"/>
    <xf numFmtId="0" fontId="160" fillId="0" borderId="0"/>
    <xf numFmtId="0" fontId="158" fillId="0" borderId="0"/>
    <xf numFmtId="0" fontId="1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86" fillId="0" borderId="0"/>
    <xf numFmtId="0" fontId="59" fillId="0" borderId="0"/>
    <xf numFmtId="0" fontId="137" fillId="0" borderId="0"/>
    <xf numFmtId="0" fontId="85" fillId="0" borderId="0"/>
    <xf numFmtId="0" fontId="86" fillId="0" borderId="0"/>
    <xf numFmtId="0" fontId="161" fillId="0" borderId="0"/>
    <xf numFmtId="0" fontId="149" fillId="0" borderId="0"/>
    <xf numFmtId="0" fontId="161" fillId="0" borderId="0"/>
    <xf numFmtId="0" fontId="149" fillId="0" borderId="0"/>
    <xf numFmtId="0" fontId="162" fillId="0" borderId="0"/>
    <xf numFmtId="0" fontId="163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242" fontId="59" fillId="0" borderId="0" applyFill="0" applyBorder="0" applyAlignment="0"/>
    <xf numFmtId="0" fontId="164" fillId="0" borderId="0"/>
    <xf numFmtId="0" fontId="138" fillId="0" borderId="0"/>
    <xf numFmtId="0" fontId="160" fillId="0" borderId="0"/>
    <xf numFmtId="0" fontId="57" fillId="0" borderId="0">
      <protection locked="0"/>
    </xf>
    <xf numFmtId="0" fontId="59" fillId="0" borderId="0" applyFont="0" applyFill="0" applyBorder="0" applyAlignment="0" applyProtection="0"/>
    <xf numFmtId="0" fontId="138" fillId="0" borderId="0"/>
    <xf numFmtId="0" fontId="160" fillId="0" borderId="0"/>
    <xf numFmtId="0" fontId="138" fillId="0" borderId="0"/>
    <xf numFmtId="0" fontId="160" fillId="0" borderId="0"/>
    <xf numFmtId="0" fontId="165" fillId="0" borderId="0" applyNumberFormat="0" applyAlignment="0">
      <alignment horizontal="left"/>
    </xf>
    <xf numFmtId="0" fontId="57" fillId="0" borderId="0">
      <protection locked="0"/>
    </xf>
    <xf numFmtId="0" fontId="138" fillId="0" borderId="0"/>
    <xf numFmtId="0" fontId="160" fillId="0" borderId="0"/>
    <xf numFmtId="0" fontId="138" fillId="0" borderId="0"/>
    <xf numFmtId="0" fontId="160" fillId="0" borderId="0"/>
    <xf numFmtId="243" fontId="59" fillId="0" borderId="0"/>
    <xf numFmtId="244" fontId="59" fillId="0" borderId="0" applyFont="0" applyFill="0" applyBorder="0" applyAlignment="0" applyProtection="0"/>
    <xf numFmtId="0" fontId="138" fillId="0" borderId="0"/>
    <xf numFmtId="0" fontId="160" fillId="0" borderId="0"/>
    <xf numFmtId="245" fontId="59" fillId="0" borderId="0" applyFont="0" applyFill="0" applyBorder="0" applyAlignment="0" applyProtection="0"/>
    <xf numFmtId="246" fontId="59" fillId="0" borderId="0"/>
    <xf numFmtId="0" fontId="59" fillId="0" borderId="0" applyFont="0" applyFill="0" applyBorder="0" applyAlignment="0" applyProtection="0"/>
    <xf numFmtId="247" fontId="57" fillId="0" borderId="0">
      <protection locked="0"/>
    </xf>
    <xf numFmtId="0" fontId="138" fillId="0" borderId="0"/>
    <xf numFmtId="0" fontId="160" fillId="0" borderId="0"/>
    <xf numFmtId="0" fontId="166" fillId="0" borderId="0" applyNumberFormat="0" applyAlignment="0">
      <alignment horizontal="left"/>
    </xf>
    <xf numFmtId="0" fontId="167" fillId="0" borderId="0" applyNumberFormat="0" applyFill="0" applyBorder="0" applyAlignment="0" applyProtection="0"/>
    <xf numFmtId="0" fontId="138" fillId="0" borderId="0"/>
    <xf numFmtId="0" fontId="160" fillId="0" borderId="0"/>
    <xf numFmtId="38" fontId="168" fillId="52" borderId="0" applyNumberFormat="0" applyBorder="0" applyAlignment="0" applyProtection="0"/>
    <xf numFmtId="0" fontId="169" fillId="0" borderId="0">
      <alignment horizontal="left"/>
    </xf>
    <xf numFmtId="0" fontId="138" fillId="0" borderId="0"/>
    <xf numFmtId="0" fontId="160" fillId="0" borderId="0"/>
    <xf numFmtId="0" fontId="170" fillId="0" borderId="59" applyNumberFormat="0" applyAlignment="0" applyProtection="0">
      <alignment horizontal="left" vertical="center"/>
    </xf>
    <xf numFmtId="0" fontId="170" fillId="0" borderId="28">
      <alignment horizontal="left" vertical="center"/>
    </xf>
    <xf numFmtId="0" fontId="138" fillId="0" borderId="0"/>
    <xf numFmtId="0" fontId="160" fillId="0" borderId="0"/>
    <xf numFmtId="14" fontId="171" fillId="58" borderId="42">
      <alignment horizontal="center" vertical="center" wrapText="1"/>
    </xf>
    <xf numFmtId="0" fontId="172" fillId="0" borderId="0" applyNumberFormat="0" applyFill="0" applyBorder="0" applyAlignment="0" applyProtection="0"/>
    <xf numFmtId="0" fontId="85" fillId="0" borderId="0" applyBorder="0"/>
    <xf numFmtId="248" fontId="73" fillId="0" borderId="0" applyFill="0" applyBorder="0" applyAlignment="0"/>
    <xf numFmtId="191" fontId="173" fillId="0" borderId="0" applyFill="0" applyBorder="0" applyAlignment="0"/>
    <xf numFmtId="203" fontId="173" fillId="0" borderId="0" applyFill="0" applyBorder="0" applyAlignment="0"/>
    <xf numFmtId="249" fontId="59" fillId="0" borderId="0" applyFill="0" applyBorder="0" applyAlignment="0"/>
    <xf numFmtId="250" fontId="59" fillId="0" borderId="0" applyFill="0" applyBorder="0" applyAlignment="0"/>
    <xf numFmtId="251" fontId="59" fillId="0" borderId="0" applyFill="0" applyBorder="0" applyAlignment="0"/>
    <xf numFmtId="252" fontId="59" fillId="0" borderId="0" applyFill="0" applyBorder="0" applyAlignment="0"/>
    <xf numFmtId="191" fontId="173" fillId="0" borderId="0" applyFill="0" applyBorder="0" applyAlignment="0"/>
    <xf numFmtId="253" fontId="174" fillId="59" borderId="0" applyNumberFormat="0" applyFont="0" applyBorder="0" applyAlignment="0">
      <alignment horizontal="left"/>
    </xf>
    <xf numFmtId="0" fontId="164" fillId="0" borderId="0"/>
    <xf numFmtId="0" fontId="171" fillId="0" borderId="0" applyFill="0" applyBorder="0" applyProtection="0">
      <alignment horizontal="center"/>
      <protection locked="0"/>
    </xf>
    <xf numFmtId="0" fontId="175" fillId="0" borderId="0" applyFill="0" applyBorder="0" applyProtection="0">
      <alignment horizontal="center"/>
    </xf>
    <xf numFmtId="254" fontId="119" fillId="0" borderId="0"/>
    <xf numFmtId="0" fontId="176" fillId="0" borderId="44">
      <alignment horizontal="center"/>
    </xf>
    <xf numFmtId="0" fontId="57" fillId="0" borderId="0">
      <protection locked="0"/>
    </xf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61" fillId="0" borderId="0" applyFont="0" applyFill="0" applyBorder="0" applyAlignment="0" applyProtection="0"/>
    <xf numFmtId="251" fontId="59" fillId="0" borderId="0" applyFont="0" applyFill="0" applyBorder="0" applyAlignment="0" applyProtection="0"/>
    <xf numFmtId="255" fontId="178" fillId="0" borderId="0" applyFont="0" applyFill="0" applyBorder="0" applyAlignment="0" applyProtection="0"/>
    <xf numFmtId="0" fontId="119" fillId="0" borderId="0" applyFont="0" applyFill="0" applyBorder="0" applyAlignment="0" applyProtection="0">
      <alignment horizontal="right"/>
    </xf>
    <xf numFmtId="256" fontId="119" fillId="0" borderId="0" applyFont="0" applyFill="0" applyBorder="0" applyAlignment="0" applyProtection="0"/>
    <xf numFmtId="39" fontId="179" fillId="0" borderId="0" applyFont="0" applyFill="0" applyBorder="0" applyAlignment="0" applyProtection="0"/>
    <xf numFmtId="257" fontId="180" fillId="0" borderId="0" applyFont="0" applyFill="0" applyBorder="0" applyAlignment="0" applyProtection="0"/>
    <xf numFmtId="258" fontId="119" fillId="0" borderId="0" applyFont="0" applyFill="0" applyBorder="0" applyAlignment="0" applyProtection="0">
      <alignment horizontal="right"/>
    </xf>
    <xf numFmtId="259" fontId="57" fillId="0" borderId="0"/>
    <xf numFmtId="247" fontId="57" fillId="0" borderId="0">
      <protection locked="0"/>
    </xf>
    <xf numFmtId="3" fontId="181" fillId="0" borderId="0" applyFont="0" applyFill="0" applyBorder="0" applyAlignment="0" applyProtection="0"/>
    <xf numFmtId="0" fontId="182" fillId="0" borderId="0" applyFill="0" applyBorder="0" applyAlignment="0" applyProtection="0">
      <protection locked="0"/>
    </xf>
    <xf numFmtId="0" fontId="165" fillId="0" borderId="0" applyNumberFormat="0" applyAlignment="0">
      <alignment horizontal="left"/>
    </xf>
    <xf numFmtId="0" fontId="74" fillId="0" borderId="0" applyFont="0" applyFill="0" applyBorder="0" applyAlignment="0" applyProtection="0"/>
    <xf numFmtId="0" fontId="57" fillId="0" borderId="0">
      <protection locked="0"/>
    </xf>
    <xf numFmtId="0" fontId="61" fillId="0" borderId="0" applyFont="0" applyFill="0" applyBorder="0" applyAlignment="0" applyProtection="0"/>
    <xf numFmtId="191" fontId="173" fillId="0" borderId="0" applyFont="0" applyFill="0" applyBorder="0" applyAlignment="0" applyProtection="0"/>
    <xf numFmtId="260" fontId="79" fillId="0" borderId="0" applyFont="0" applyFill="0" applyBorder="0" applyAlignment="0" applyProtection="0"/>
    <xf numFmtId="261" fontId="119" fillId="0" borderId="0" applyFont="0" applyFill="0" applyBorder="0" applyAlignment="0" applyProtection="0">
      <alignment horizontal="right"/>
    </xf>
    <xf numFmtId="262" fontId="180" fillId="0" borderId="0" applyFont="0" applyFill="0" applyBorder="0" applyAlignment="0" applyProtection="0"/>
    <xf numFmtId="263" fontId="179" fillId="0" borderId="0" applyFont="0" applyFill="0" applyBorder="0" applyAlignment="0" applyProtection="0"/>
    <xf numFmtId="264" fontId="180" fillId="0" borderId="0" applyFont="0" applyFill="0" applyBorder="0" applyAlignment="0" applyProtection="0"/>
    <xf numFmtId="265" fontId="119" fillId="0" borderId="0" applyFont="0" applyFill="0" applyBorder="0" applyAlignment="0" applyProtection="0">
      <alignment horizontal="right"/>
    </xf>
    <xf numFmtId="266" fontId="57" fillId="0" borderId="39" applyFill="0" applyBorder="0" applyAlignment="0"/>
    <xf numFmtId="247" fontId="57" fillId="0" borderId="0">
      <protection locked="0"/>
    </xf>
    <xf numFmtId="267" fontId="96" fillId="0" borderId="0" applyFill="0" applyBorder="0" applyAlignment="0" applyProtection="0"/>
    <xf numFmtId="268" fontId="57" fillId="0" borderId="0"/>
    <xf numFmtId="49" fontId="59" fillId="0" borderId="0">
      <alignment horizontal="center"/>
    </xf>
    <xf numFmtId="49" fontId="183" fillId="0" borderId="0">
      <alignment horizontal="center"/>
    </xf>
    <xf numFmtId="49" fontId="168" fillId="0" borderId="0">
      <alignment horizontal="center"/>
    </xf>
    <xf numFmtId="49" fontId="184" fillId="0" borderId="0">
      <alignment horizontal="center"/>
    </xf>
    <xf numFmtId="0" fontId="142" fillId="0" borderId="0" applyFill="0" applyBorder="0" applyAlignment="0" applyProtection="0"/>
    <xf numFmtId="0" fontId="145" fillId="0" borderId="0" applyFont="0" applyFill="0" applyBorder="0" applyAlignment="0" applyProtection="0"/>
    <xf numFmtId="14" fontId="73" fillId="0" borderId="0" applyFill="0" applyBorder="0" applyAlignment="0"/>
    <xf numFmtId="0" fontId="142" fillId="0" borderId="0" applyFill="0" applyBorder="0" applyAlignment="0" applyProtection="0"/>
    <xf numFmtId="269" fontId="64" fillId="0" borderId="0" applyFill="0" applyBorder="0" applyProtection="0"/>
    <xf numFmtId="38" fontId="63" fillId="0" borderId="60">
      <alignment vertical="center"/>
    </xf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270" fontId="59" fillId="0" borderId="0"/>
    <xf numFmtId="251" fontId="57" fillId="0" borderId="0"/>
    <xf numFmtId="271" fontId="80" fillId="0" borderId="0" applyFont="0" applyFill="0" applyBorder="0" applyAlignment="0" applyProtection="0"/>
    <xf numFmtId="0" fontId="119" fillId="0" borderId="61" applyNumberFormat="0" applyFont="0" applyFill="0" applyAlignment="0" applyProtection="0"/>
    <xf numFmtId="272" fontId="185" fillId="0" borderId="0" applyFill="0" applyBorder="0" applyAlignment="0" applyProtection="0"/>
    <xf numFmtId="37" fontId="59" fillId="0" borderId="62">
      <alignment horizontal="right"/>
    </xf>
    <xf numFmtId="37" fontId="183" fillId="0" borderId="62">
      <alignment horizontal="right"/>
    </xf>
    <xf numFmtId="37" fontId="168" fillId="0" borderId="62">
      <alignment horizontal="right"/>
    </xf>
    <xf numFmtId="37" fontId="184" fillId="0" borderId="62">
      <alignment horizontal="right"/>
    </xf>
    <xf numFmtId="223" fontId="61" fillId="0" borderId="0" applyFont="0" applyFill="0" applyBorder="0" applyAlignment="0" applyProtection="0"/>
    <xf numFmtId="251" fontId="59" fillId="0" borderId="0" applyFill="0" applyBorder="0" applyAlignment="0"/>
    <xf numFmtId="191" fontId="173" fillId="0" borderId="0" applyFill="0" applyBorder="0" applyAlignment="0"/>
    <xf numFmtId="251" fontId="59" fillId="0" borderId="0" applyFill="0" applyBorder="0" applyAlignment="0"/>
    <xf numFmtId="252" fontId="59" fillId="0" borderId="0" applyFill="0" applyBorder="0" applyAlignment="0"/>
    <xf numFmtId="191" fontId="173" fillId="0" borderId="0" applyFill="0" applyBorder="0" applyAlignment="0"/>
    <xf numFmtId="0" fontId="166" fillId="0" borderId="0" applyNumberFormat="0" applyAlignment="0">
      <alignment horizontal="left"/>
    </xf>
    <xf numFmtId="273" fontId="59" fillId="0" borderId="0" applyFont="0" applyFill="0" applyBorder="0" applyAlignment="0" applyProtection="0"/>
    <xf numFmtId="194" fontId="84" fillId="0" borderId="0">
      <protection locked="0"/>
    </xf>
    <xf numFmtId="194" fontId="84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2" fontId="142" fillId="0" borderId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88" fillId="0" borderId="0" applyFill="0" applyBorder="0" applyProtection="0">
      <alignment horizontal="left"/>
    </xf>
    <xf numFmtId="0" fontId="61" fillId="0" borderId="0"/>
    <xf numFmtId="38" fontId="168" fillId="60" borderId="0" applyNumberFormat="0" applyBorder="0" applyAlignment="0" applyProtection="0"/>
    <xf numFmtId="0" fontId="119" fillId="0" borderId="0" applyFont="0" applyFill="0" applyBorder="0" applyAlignment="0" applyProtection="0">
      <alignment horizontal="right"/>
    </xf>
    <xf numFmtId="0" fontId="170" fillId="0" borderId="0" applyNumberFormat="0" applyBorder="0"/>
    <xf numFmtId="0" fontId="189" fillId="0" borderId="25" applyNumberFormat="0" applyBorder="0"/>
    <xf numFmtId="0" fontId="190" fillId="0" borderId="0"/>
    <xf numFmtId="0" fontId="169" fillId="0" borderId="0">
      <alignment horizontal="left"/>
    </xf>
    <xf numFmtId="0" fontId="170" fillId="0" borderId="59" applyNumberFormat="0" applyAlignment="0" applyProtection="0">
      <alignment horizontal="left" vertical="center"/>
    </xf>
    <xf numFmtId="0" fontId="170" fillId="0" borderId="28">
      <alignment horizontal="left" vertical="center"/>
    </xf>
    <xf numFmtId="14" fontId="171" fillId="58" borderId="42">
      <alignment horizontal="center" vertical="center" wrapText="1"/>
    </xf>
    <xf numFmtId="0" fontId="191" fillId="0" borderId="0" applyNumberFormat="0" applyFill="0" applyBorder="0" applyAlignment="0" applyProtection="0"/>
    <xf numFmtId="0" fontId="192" fillId="0" borderId="0" applyProtection="0">
      <alignment horizontal="left"/>
    </xf>
    <xf numFmtId="0" fontId="193" fillId="0" borderId="0" applyProtection="0">
      <alignment horizontal="left"/>
    </xf>
    <xf numFmtId="0" fontId="175" fillId="0" borderId="0" applyFill="0" applyAlignment="0" applyProtection="0">
      <protection locked="0"/>
    </xf>
    <xf numFmtId="0" fontId="175" fillId="0" borderId="25" applyFill="0" applyAlignment="0" applyProtection="0">
      <protection locked="0"/>
    </xf>
    <xf numFmtId="0" fontId="194" fillId="0" borderId="0"/>
    <xf numFmtId="14" fontId="171" fillId="58" borderId="42">
      <alignment horizontal="center" vertical="center" wrapText="1"/>
    </xf>
    <xf numFmtId="0" fontId="19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96" fillId="0" borderId="63" applyNumberFormat="0" applyFill="0" applyBorder="0" applyAlignment="0" applyProtection="0">
      <alignment horizontal="left"/>
    </xf>
    <xf numFmtId="0" fontId="197" fillId="0" borderId="64" applyNumberFormat="0" applyFill="0" applyAlignment="0" applyProtection="0"/>
    <xf numFmtId="0" fontId="19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274" fontId="199" fillId="61" borderId="39" applyNumberFormat="0" applyFont="0" applyBorder="0" applyAlignment="0">
      <protection locked="0"/>
    </xf>
    <xf numFmtId="10" fontId="168" fillId="62" borderId="39" applyNumberFormat="0" applyBorder="0" applyAlignment="0" applyProtection="0"/>
    <xf numFmtId="275" fontId="61" fillId="63" borderId="0"/>
    <xf numFmtId="0" fontId="197" fillId="0" borderId="0" applyNumberFormat="0" applyFill="0" applyBorder="0" applyAlignment="0">
      <protection locked="0"/>
    </xf>
    <xf numFmtId="181" fontId="59" fillId="0" borderId="0" applyFont="0" applyFill="0" applyBorder="0" applyAlignment="0" applyProtection="0"/>
    <xf numFmtId="276" fontId="61" fillId="0" borderId="0">
      <alignment vertical="center"/>
    </xf>
    <xf numFmtId="182" fontId="59" fillId="0" borderId="0" applyFont="0" applyFill="0" applyBorder="0" applyAlignment="0" applyProtection="0"/>
    <xf numFmtId="0" fontId="64" fillId="0" borderId="0" applyNumberFormat="0" applyFont="0" applyFill="0" applyBorder="0" applyProtection="0">
      <alignment horizontal="left" vertical="center"/>
    </xf>
    <xf numFmtId="251" fontId="59" fillId="0" borderId="0" applyFill="0" applyBorder="0" applyAlignment="0"/>
    <xf numFmtId="191" fontId="173" fillId="0" borderId="0" applyFill="0" applyBorder="0" applyAlignment="0"/>
    <xf numFmtId="251" fontId="59" fillId="0" borderId="0" applyFill="0" applyBorder="0" applyAlignment="0"/>
    <xf numFmtId="252" fontId="59" fillId="0" borderId="0" applyFill="0" applyBorder="0" applyAlignment="0"/>
    <xf numFmtId="191" fontId="173" fillId="0" borderId="0" applyFill="0" applyBorder="0" applyAlignment="0"/>
    <xf numFmtId="277" fontId="81" fillId="0" borderId="0">
      <alignment horizontal="justify"/>
    </xf>
    <xf numFmtId="0" fontId="182" fillId="0" borderId="0" applyFill="0" applyBorder="0" applyAlignment="0" applyProtection="0"/>
    <xf numFmtId="38" fontId="200" fillId="64" borderId="0">
      <alignment horizontal="left" indent="1"/>
    </xf>
    <xf numFmtId="192" fontId="61" fillId="0" borderId="0" applyFont="0" applyFill="0" applyBorder="0" applyAlignment="0" applyProtection="0"/>
    <xf numFmtId="41" fontId="142" fillId="0" borderId="0" applyFont="0" applyFill="0" applyBorder="0" applyAlignment="0" applyProtection="0"/>
    <xf numFmtId="181" fontId="81" fillId="0" borderId="0" applyFont="0" applyFill="0" applyBorder="0" applyAlignment="0" applyProtection="0"/>
    <xf numFmtId="278" fontId="145" fillId="0" borderId="0" applyFont="0" applyFill="0" applyBorder="0" applyAlignment="0" applyProtection="0"/>
    <xf numFmtId="279" fontId="145" fillId="0" borderId="0" applyFont="0" applyFill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37" fontId="59" fillId="0" borderId="0" applyFont="0" applyFill="0" applyBorder="0" applyAlignment="0" applyProtection="0"/>
    <xf numFmtId="0" fontId="201" fillId="52" borderId="65">
      <alignment horizontal="left" vertical="top" indent="2"/>
    </xf>
    <xf numFmtId="280" fontId="59" fillId="0" borderId="0" applyFont="0" applyFill="0" applyBorder="0" applyAlignment="0" applyProtection="0"/>
    <xf numFmtId="281" fontId="59" fillId="0" borderId="0" applyFont="0" applyFill="0" applyBorder="0" applyAlignment="0" applyProtection="0"/>
    <xf numFmtId="0" fontId="202" fillId="0" borderId="42"/>
    <xf numFmtId="282" fontId="87" fillId="0" borderId="0" applyFont="0" applyFill="0" applyBorder="0" applyAlignment="0" applyProtection="0"/>
    <xf numFmtId="283" fontId="87" fillId="0" borderId="0" applyFont="0" applyFill="0" applyBorder="0" applyAlignment="0" applyProtection="0"/>
    <xf numFmtId="284" fontId="59" fillId="0" borderId="0" applyFont="0" applyFill="0" applyBorder="0" applyAlignment="0" applyProtection="0"/>
    <xf numFmtId="285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72" fontId="59" fillId="0" borderId="0" applyFont="0" applyFill="0" applyBorder="0" applyAlignment="0" applyProtection="0"/>
    <xf numFmtId="277" fontId="59" fillId="0" borderId="0" applyFont="0" applyFill="0" applyBorder="0" applyAlignment="0" applyProtection="0"/>
    <xf numFmtId="286" fontId="119" fillId="0" borderId="0" applyFont="0" applyFill="0" applyBorder="0" applyAlignment="0" applyProtection="0">
      <alignment horizontal="right"/>
    </xf>
    <xf numFmtId="287" fontId="141" fillId="0" borderId="0" applyFont="0" applyFill="0" applyBorder="0" applyAlignment="0" applyProtection="0"/>
    <xf numFmtId="288" fontId="81" fillId="0" borderId="0" applyFont="0" applyFill="0" applyBorder="0" applyAlignment="0" applyProtection="0"/>
    <xf numFmtId="286" fontId="119" fillId="0" borderId="0" applyFont="0" applyFill="0" applyBorder="0" applyAlignment="0" applyProtection="0">
      <alignment horizontal="right"/>
    </xf>
    <xf numFmtId="289" fontId="57" fillId="0" borderId="0" applyFont="0" applyFill="0" applyBorder="0" applyAlignment="0" applyProtection="0"/>
    <xf numFmtId="0" fontId="119" fillId="0" borderId="0" applyFont="0" applyFill="0" applyBorder="0" applyAlignment="0" applyProtection="0">
      <alignment horizontal="right"/>
    </xf>
    <xf numFmtId="37" fontId="203" fillId="0" borderId="0"/>
    <xf numFmtId="0" fontId="204" fillId="65" borderId="25"/>
    <xf numFmtId="37" fontId="205" fillId="0" borderId="0"/>
    <xf numFmtId="0" fontId="61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59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290" fontId="185" fillId="0" borderId="0">
      <protection locked="0"/>
    </xf>
    <xf numFmtId="0" fontId="59" fillId="0" borderId="0"/>
    <xf numFmtId="194" fontId="84" fillId="0" borderId="0">
      <protection locked="0"/>
    </xf>
    <xf numFmtId="0" fontId="208" fillId="0" borderId="0" applyFont="0" applyFill="0" applyBorder="0" applyAlignment="0" applyProtection="0">
      <alignment horizontal="centerContinuous"/>
    </xf>
    <xf numFmtId="0" fontId="64" fillId="0" borderId="0" applyFont="0" applyFill="0" applyBorder="0" applyAlignment="0" applyProtection="0">
      <alignment horizontal="centerContinuous"/>
    </xf>
    <xf numFmtId="0" fontId="64" fillId="0" borderId="0" applyFont="0" applyFill="0" applyBorder="0" applyAlignment="0" applyProtection="0">
      <alignment horizontal="centerContinuous"/>
    </xf>
    <xf numFmtId="0" fontId="57" fillId="0" borderId="0" applyFont="0" applyFill="0" applyBorder="0" applyAlignment="0" applyProtection="0">
      <alignment horizontal="centerContinuous"/>
    </xf>
    <xf numFmtId="191" fontId="83" fillId="0" borderId="0"/>
    <xf numFmtId="0" fontId="209" fillId="0" borderId="66">
      <alignment vertical="top" wrapText="1"/>
    </xf>
    <xf numFmtId="0" fontId="209" fillId="0" borderId="67">
      <alignment vertical="top" wrapText="1"/>
    </xf>
    <xf numFmtId="192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40" fontId="210" fillId="0" borderId="0" applyFont="0" applyFill="0" applyBorder="0" applyAlignment="0" applyProtection="0"/>
    <xf numFmtId="38" fontId="210" fillId="0" borderId="0" applyFont="0" applyFill="0" applyBorder="0" applyAlignment="0" applyProtection="0"/>
    <xf numFmtId="0" fontId="59" fillId="0" borderId="0"/>
    <xf numFmtId="9" fontId="57" fillId="0" borderId="0" applyFont="0" applyFill="0" applyBorder="0" applyAlignment="0" applyProtection="0"/>
    <xf numFmtId="4" fontId="73" fillId="52" borderId="0">
      <alignment horizontal="right"/>
    </xf>
    <xf numFmtId="0" fontId="211" fillId="52" borderId="0">
      <alignment horizontal="center" vertical="center"/>
    </xf>
    <xf numFmtId="0" fontId="212" fillId="52" borderId="68"/>
    <xf numFmtId="0" fontId="211" fillId="52" borderId="0" applyBorder="0">
      <alignment horizontal="centerContinuous"/>
    </xf>
    <xf numFmtId="0" fontId="213" fillId="52" borderId="0" applyBorder="0">
      <alignment horizontal="centerContinuous"/>
    </xf>
    <xf numFmtId="0" fontId="182" fillId="0" borderId="0">
      <alignment horizontal="left"/>
    </xf>
    <xf numFmtId="49" fontId="171" fillId="0" borderId="0"/>
    <xf numFmtId="49" fontId="170" fillId="0" borderId="0"/>
    <xf numFmtId="49" fontId="170" fillId="0" borderId="25"/>
    <xf numFmtId="49" fontId="182" fillId="0" borderId="0"/>
    <xf numFmtId="1" fontId="214" fillId="0" borderId="0" applyProtection="0">
      <alignment horizontal="right" vertical="center"/>
    </xf>
    <xf numFmtId="0" fontId="215" fillId="52" borderId="0"/>
    <xf numFmtId="0" fontId="216" fillId="52" borderId="42"/>
    <xf numFmtId="205" fontId="60" fillId="0" borderId="0"/>
    <xf numFmtId="14" fontId="141" fillId="0" borderId="0">
      <alignment horizontal="center" wrapText="1"/>
      <protection locked="0"/>
    </xf>
    <xf numFmtId="0" fontId="57" fillId="0" borderId="0">
      <protection locked="0"/>
    </xf>
    <xf numFmtId="291" fontId="180" fillId="0" borderId="0" applyFont="0" applyFill="0" applyBorder="0" applyAlignment="0" applyProtection="0"/>
    <xf numFmtId="292" fontId="119" fillId="0" borderId="0" applyFont="0" applyFill="0" applyBorder="0" applyAlignment="0" applyProtection="0"/>
    <xf numFmtId="293" fontId="59" fillId="0" borderId="0" applyFont="0" applyFill="0" applyBorder="0" applyAlignment="0" applyProtection="0"/>
    <xf numFmtId="250" fontId="59" fillId="0" borderId="0" applyFont="0" applyFill="0" applyBorder="0" applyAlignment="0" applyProtection="0"/>
    <xf numFmtId="294" fontId="59" fillId="0" borderId="0" applyFont="0" applyFill="0" applyBorder="0" applyAlignment="0" applyProtection="0"/>
    <xf numFmtId="274" fontId="81" fillId="0" borderId="0" applyFont="0" applyFill="0" applyBorder="0" applyAlignment="0" applyProtection="0"/>
    <xf numFmtId="10" fontId="59" fillId="0" borderId="0" applyFont="0" applyFill="0" applyBorder="0" applyAlignment="0" applyProtection="0"/>
    <xf numFmtId="295" fontId="180" fillId="0" borderId="0" applyFont="0" applyFill="0" applyBorder="0" applyAlignment="0" applyProtection="0"/>
    <xf numFmtId="296" fontId="119" fillId="0" borderId="0" applyFont="0" applyFill="0" applyBorder="0" applyAlignment="0" applyProtection="0"/>
    <xf numFmtId="297" fontId="180" fillId="0" borderId="0" applyFont="0" applyFill="0" applyBorder="0" applyAlignment="0" applyProtection="0"/>
    <xf numFmtId="298" fontId="119" fillId="0" borderId="0" applyFont="0" applyFill="0" applyBorder="0" applyAlignment="0" applyProtection="0"/>
    <xf numFmtId="299" fontId="180" fillId="0" borderId="0" applyFont="0" applyFill="0" applyBorder="0" applyAlignment="0" applyProtection="0"/>
    <xf numFmtId="300" fontId="119" fillId="0" borderId="0" applyFont="0" applyFill="0" applyBorder="0" applyAlignment="0" applyProtection="0"/>
    <xf numFmtId="247" fontId="57" fillId="0" borderId="0">
      <protection locked="0"/>
    </xf>
    <xf numFmtId="301" fontId="57" fillId="0" borderId="0" applyFont="0" applyFill="0" applyBorder="0" applyAlignment="0" applyProtection="0"/>
    <xf numFmtId="9" fontId="63" fillId="0" borderId="69" applyNumberFormat="0" applyBorder="0"/>
    <xf numFmtId="13" fontId="59" fillId="0" borderId="0" applyFont="0" applyFill="0" applyProtection="0"/>
    <xf numFmtId="251" fontId="59" fillId="0" borderId="0" applyFill="0" applyBorder="0" applyAlignment="0"/>
    <xf numFmtId="191" fontId="173" fillId="0" borderId="0" applyFill="0" applyBorder="0" applyAlignment="0"/>
    <xf numFmtId="251" fontId="59" fillId="0" borderId="0" applyFill="0" applyBorder="0" applyAlignment="0"/>
    <xf numFmtId="252" fontId="59" fillId="0" borderId="0" applyFill="0" applyBorder="0" applyAlignment="0"/>
    <xf numFmtId="191" fontId="173" fillId="0" borderId="0" applyFill="0" applyBorder="0" applyAlignment="0"/>
    <xf numFmtId="0" fontId="217" fillId="62" borderId="70"/>
    <xf numFmtId="181" fontId="61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2" fillId="0" borderId="42">
      <alignment horizontal="center"/>
    </xf>
    <xf numFmtId="3" fontId="63" fillId="0" borderId="0" applyFont="0" applyFill="0" applyBorder="0" applyAlignment="0" applyProtection="0"/>
    <xf numFmtId="0" fontId="63" fillId="66" borderId="0" applyNumberFormat="0" applyFont="0" applyBorder="0" applyAlignment="0" applyProtection="0"/>
    <xf numFmtId="199" fontId="59" fillId="0" borderId="0" applyFont="0" applyFill="0" applyBorder="0" applyAlignment="0" applyProtection="0"/>
    <xf numFmtId="302" fontId="61" fillId="0" borderId="0" applyNumberFormat="0" applyFill="0" applyBorder="0" applyAlignment="0" applyProtection="0">
      <alignment horizontal="left"/>
    </xf>
    <xf numFmtId="192" fontId="61" fillId="0" borderId="0" applyFont="0" applyFill="0" applyBorder="0" applyAlignment="0" applyProtection="0"/>
    <xf numFmtId="0" fontId="59" fillId="0" borderId="0"/>
    <xf numFmtId="303" fontId="87" fillId="0" borderId="0" applyFont="0" applyFill="0" applyBorder="0" applyAlignment="0" applyProtection="0"/>
    <xf numFmtId="304" fontId="87" fillId="0" borderId="0" applyFont="0" applyFill="0" applyBorder="0" applyAlignment="0" applyProtection="0"/>
    <xf numFmtId="272" fontId="218" fillId="0" borderId="0" applyFill="0" applyBorder="0" applyAlignment="0" applyProtection="0"/>
    <xf numFmtId="37" fontId="59" fillId="0" borderId="25">
      <alignment horizontal="right"/>
    </xf>
    <xf numFmtId="37" fontId="183" fillId="0" borderId="25">
      <alignment horizontal="right"/>
    </xf>
    <xf numFmtId="37" fontId="168" fillId="0" borderId="25">
      <alignment horizontal="right"/>
    </xf>
    <xf numFmtId="37" fontId="184" fillId="0" borderId="25">
      <alignment horizontal="right"/>
    </xf>
    <xf numFmtId="0" fontId="63" fillId="0" borderId="0" applyFill="0"/>
    <xf numFmtId="0" fontId="171" fillId="0" borderId="71"/>
    <xf numFmtId="0" fontId="219" fillId="0" borderId="0">
      <alignment horizontal="left" indent="1"/>
    </xf>
    <xf numFmtId="0" fontId="220" fillId="0" borderId="0" applyFill="0" applyAlignment="0" applyProtection="0"/>
    <xf numFmtId="0" fontId="202" fillId="0" borderId="0"/>
    <xf numFmtId="40" fontId="221" fillId="0" borderId="0" applyBorder="0">
      <alignment horizontal="right"/>
    </xf>
    <xf numFmtId="305" fontId="222" fillId="0" borderId="40">
      <protection locked="0"/>
    </xf>
    <xf numFmtId="305" fontId="222" fillId="0" borderId="40">
      <protection locked="0"/>
    </xf>
    <xf numFmtId="10" fontId="59" fillId="0" borderId="0">
      <alignment horizontal="right"/>
    </xf>
    <xf numFmtId="39" fontId="59" fillId="0" borderId="0">
      <alignment horizontal="right"/>
    </xf>
    <xf numFmtId="37" fontId="59" fillId="0" borderId="0">
      <alignment horizontal="right"/>
    </xf>
    <xf numFmtId="0" fontId="59" fillId="0" borderId="0">
      <alignment horizontal="left" indent="5"/>
    </xf>
    <xf numFmtId="0" fontId="59" fillId="0" borderId="0">
      <alignment horizontal="left" indent="6"/>
    </xf>
    <xf numFmtId="0" fontId="59" fillId="0" borderId="0">
      <alignment horizontal="left" indent="1"/>
    </xf>
    <xf numFmtId="0" fontId="59" fillId="0" borderId="0">
      <alignment horizontal="left" indent="2"/>
    </xf>
    <xf numFmtId="0" fontId="59" fillId="0" borderId="0">
      <alignment horizontal="left" indent="3"/>
    </xf>
    <xf numFmtId="0" fontId="59" fillId="0" borderId="0">
      <alignment horizontal="left" indent="4"/>
    </xf>
    <xf numFmtId="0" fontId="119" fillId="0" borderId="0">
      <alignment horizontal="left" indent="5"/>
    </xf>
    <xf numFmtId="0" fontId="119" fillId="0" borderId="0">
      <alignment horizontal="left" indent="6"/>
    </xf>
    <xf numFmtId="0" fontId="119" fillId="0" borderId="0">
      <alignment horizontal="left" indent="1"/>
    </xf>
    <xf numFmtId="0" fontId="119" fillId="0" borderId="0">
      <alignment horizontal="left" indent="2"/>
    </xf>
    <xf numFmtId="0" fontId="119" fillId="0" borderId="0">
      <alignment horizontal="left" indent="3"/>
    </xf>
    <xf numFmtId="0" fontId="119" fillId="0" borderId="0">
      <alignment horizontal="left" indent="4"/>
    </xf>
    <xf numFmtId="39" fontId="183" fillId="0" borderId="0">
      <alignment horizontal="right"/>
    </xf>
    <xf numFmtId="37" fontId="183" fillId="0" borderId="0">
      <alignment horizontal="right"/>
    </xf>
    <xf numFmtId="0" fontId="183" fillId="0" borderId="0">
      <alignment horizontal="left" indent="5"/>
    </xf>
    <xf numFmtId="0" fontId="183" fillId="0" borderId="0">
      <alignment horizontal="left" indent="6"/>
    </xf>
    <xf numFmtId="0" fontId="183" fillId="0" borderId="0">
      <alignment horizontal="left" indent="1"/>
    </xf>
    <xf numFmtId="0" fontId="183" fillId="0" borderId="0">
      <alignment horizontal="left" indent="2"/>
    </xf>
    <xf numFmtId="0" fontId="183" fillId="0" borderId="0">
      <alignment horizontal="left" indent="3"/>
    </xf>
    <xf numFmtId="0" fontId="183" fillId="0" borderId="0">
      <alignment horizontal="left" indent="4"/>
    </xf>
    <xf numFmtId="0" fontId="168" fillId="0" borderId="0">
      <alignment horizontal="left"/>
    </xf>
    <xf numFmtId="39" fontId="168" fillId="0" borderId="0">
      <alignment horizontal="right"/>
    </xf>
    <xf numFmtId="37" fontId="168" fillId="0" borderId="0">
      <alignment horizontal="right"/>
    </xf>
    <xf numFmtId="0" fontId="168" fillId="0" borderId="0">
      <alignment horizontal="left" indent="5"/>
    </xf>
    <xf numFmtId="0" fontId="168" fillId="0" borderId="0">
      <alignment horizontal="left" indent="6"/>
    </xf>
    <xf numFmtId="0" fontId="168" fillId="0" borderId="0">
      <alignment horizontal="left" indent="1"/>
    </xf>
    <xf numFmtId="0" fontId="168" fillId="0" borderId="0">
      <alignment horizontal="left" indent="2"/>
    </xf>
    <xf numFmtId="0" fontId="168" fillId="0" borderId="0">
      <alignment horizontal="left" indent="3"/>
    </xf>
    <xf numFmtId="0" fontId="168" fillId="0" borderId="0">
      <alignment horizontal="left" indent="4"/>
    </xf>
    <xf numFmtId="0" fontId="184" fillId="0" borderId="0">
      <alignment horizontal="left"/>
    </xf>
    <xf numFmtId="274" fontId="184" fillId="0" borderId="0">
      <alignment horizontal="right"/>
    </xf>
    <xf numFmtId="39" fontId="184" fillId="0" borderId="0">
      <alignment horizontal="right"/>
    </xf>
    <xf numFmtId="37" fontId="184" fillId="0" borderId="0">
      <alignment horizontal="right"/>
    </xf>
    <xf numFmtId="49" fontId="184" fillId="0" borderId="0">
      <alignment horizontal="left"/>
    </xf>
    <xf numFmtId="0" fontId="184" fillId="0" borderId="0">
      <alignment horizontal="left" indent="5"/>
    </xf>
    <xf numFmtId="0" fontId="184" fillId="0" borderId="0">
      <alignment horizontal="left" indent="6"/>
    </xf>
    <xf numFmtId="0" fontId="184" fillId="0" borderId="0">
      <alignment horizontal="left" indent="1"/>
    </xf>
    <xf numFmtId="0" fontId="184" fillId="0" borderId="0">
      <alignment horizontal="left" indent="2"/>
    </xf>
    <xf numFmtId="0" fontId="184" fillId="0" borderId="0">
      <alignment horizontal="left" indent="3"/>
    </xf>
    <xf numFmtId="0" fontId="184" fillId="0" borderId="0">
      <alignment horizontal="left" indent="4"/>
    </xf>
    <xf numFmtId="0" fontId="223" fillId="0" borderId="0" applyBorder="0" applyProtection="0">
      <alignment vertical="center"/>
    </xf>
    <xf numFmtId="0" fontId="171" fillId="0" borderId="0">
      <alignment horizontal="centerContinuous"/>
    </xf>
    <xf numFmtId="0" fontId="224" fillId="0" borderId="0">
      <alignment horizontal="centerContinuous"/>
    </xf>
    <xf numFmtId="0" fontId="176" fillId="0" borderId="0">
      <alignment horizontal="centerContinuous"/>
    </xf>
    <xf numFmtId="0" fontId="225" fillId="0" borderId="0">
      <alignment horizontal="centerContinuous"/>
    </xf>
    <xf numFmtId="0" fontId="119" fillId="0" borderId="25" applyBorder="0" applyProtection="0">
      <alignment horizontal="right" vertical="center"/>
    </xf>
    <xf numFmtId="0" fontId="226" fillId="67" borderId="0" applyBorder="0" applyProtection="0">
      <alignment horizontal="centerContinuous" vertical="center"/>
    </xf>
    <xf numFmtId="0" fontId="226" fillId="68" borderId="25" applyBorder="0" applyProtection="0">
      <alignment horizontal="centerContinuous" vertical="center"/>
    </xf>
    <xf numFmtId="0" fontId="59" fillId="0" borderId="0">
      <alignment horizontal="left"/>
    </xf>
    <xf numFmtId="0" fontId="183" fillId="0" borderId="0">
      <alignment horizontal="left"/>
    </xf>
    <xf numFmtId="0" fontId="168" fillId="0" borderId="0">
      <alignment horizontal="left"/>
    </xf>
    <xf numFmtId="0" fontId="184" fillId="0" borderId="0">
      <alignment horizontal="left"/>
    </xf>
    <xf numFmtId="0" fontId="227" fillId="0" borderId="0" applyFill="0" applyBorder="0" applyProtection="0">
      <alignment horizontal="left"/>
    </xf>
    <xf numFmtId="0" fontId="188" fillId="0" borderId="41" applyFill="0" applyBorder="0" applyProtection="0">
      <alignment horizontal="left" vertical="top"/>
    </xf>
    <xf numFmtId="0" fontId="228" fillId="69" borderId="0"/>
    <xf numFmtId="0" fontId="60" fillId="0" borderId="0" applyNumberFormat="0" applyBorder="0" applyAlignment="0">
      <alignment horizontal="centerContinuous" vertical="center"/>
    </xf>
    <xf numFmtId="49" fontId="119" fillId="0" borderId="0"/>
    <xf numFmtId="49" fontId="73" fillId="0" borderId="0" applyFill="0" applyBorder="0" applyAlignment="0"/>
    <xf numFmtId="306" fontId="59" fillId="0" borderId="0" applyFill="0" applyBorder="0" applyAlignment="0"/>
    <xf numFmtId="307" fontId="59" fillId="0" borderId="0" applyFill="0" applyBorder="0" applyAlignment="0"/>
    <xf numFmtId="0" fontId="86" fillId="0" borderId="0"/>
    <xf numFmtId="0" fontId="85" fillId="0" borderId="0"/>
    <xf numFmtId="0" fontId="59" fillId="0" borderId="0" applyFont="0" applyFill="0" applyBorder="0" applyAlignment="0" applyProtection="0"/>
    <xf numFmtId="0" fontId="229" fillId="0" borderId="0" applyFill="0" applyBorder="0" applyProtection="0">
      <alignment horizontal="left" vertical="top"/>
    </xf>
    <xf numFmtId="0" fontId="6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0" fontId="230" fillId="0" borderId="0"/>
    <xf numFmtId="0" fontId="182" fillId="0" borderId="0" applyNumberFormat="0"/>
    <xf numFmtId="0" fontId="231" fillId="0" borderId="0" applyFill="0" applyBorder="0" applyProtection="0">
      <alignment horizontal="centerContinuous" vertical="center"/>
    </xf>
    <xf numFmtId="0" fontId="87" fillId="52" borderId="0" applyFill="0" applyBorder="0" applyProtection="0">
      <alignment horizontal="center" vertical="center"/>
    </xf>
    <xf numFmtId="0" fontId="142" fillId="0" borderId="72" applyNumberFormat="0" applyFill="0" applyAlignment="0" applyProtection="0"/>
    <xf numFmtId="0" fontId="232" fillId="0" borderId="0">
      <alignment horizontal="fill"/>
    </xf>
    <xf numFmtId="37" fontId="168" fillId="70" borderId="0" applyNumberFormat="0" applyBorder="0" applyAlignment="0" applyProtection="0"/>
    <xf numFmtId="37" fontId="168" fillId="0" borderId="0"/>
    <xf numFmtId="3" fontId="233" fillId="0" borderId="64" applyProtection="0"/>
    <xf numFmtId="308" fontId="142" fillId="0" borderId="0" applyFont="0" applyFill="0" applyBorder="0" applyAlignment="0" applyProtection="0"/>
    <xf numFmtId="0" fontId="234" fillId="0" borderId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4" fontId="84" fillId="0" borderId="0">
      <protection locked="0"/>
    </xf>
    <xf numFmtId="309" fontId="59" fillId="0" borderId="0" applyFont="0" applyFill="0" applyBorder="0" applyAlignment="0" applyProtection="0"/>
    <xf numFmtId="310" fontId="59" fillId="0" borderId="0" applyFont="0" applyFill="0" applyBorder="0" applyAlignment="0" applyProtection="0"/>
    <xf numFmtId="0" fontId="235" fillId="0" borderId="0" applyNumberFormat="0" applyFont="0" applyFill="0" applyBorder="0" applyProtection="0">
      <alignment horizontal="center" vertical="center" wrapText="1"/>
    </xf>
    <xf numFmtId="181" fontId="61" fillId="0" borderId="0" applyFont="0" applyFill="0" applyBorder="0" applyAlignment="0" applyProtection="0"/>
    <xf numFmtId="311" fontId="119" fillId="0" borderId="0" applyFont="0" applyFill="0" applyBorder="0" applyAlignment="0" applyProtection="0"/>
    <xf numFmtId="312" fontId="119" fillId="0" borderId="0" applyFont="0" applyFill="0" applyBorder="0" applyAlignment="0" applyProtection="0"/>
    <xf numFmtId="313" fontId="119" fillId="0" borderId="0" applyFont="0" applyFill="0" applyBorder="0" applyAlignment="0" applyProtection="0"/>
    <xf numFmtId="314" fontId="119" fillId="0" borderId="0" applyFont="0" applyFill="0" applyBorder="0" applyAlignment="0" applyProtection="0"/>
    <xf numFmtId="315" fontId="119" fillId="0" borderId="0" applyFont="0" applyFill="0" applyBorder="0" applyAlignment="0" applyProtection="0"/>
    <xf numFmtId="316" fontId="119" fillId="0" borderId="0" applyFont="0" applyFill="0" applyBorder="0" applyAlignment="0" applyProtection="0"/>
    <xf numFmtId="317" fontId="119" fillId="0" borderId="0" applyFont="0" applyFill="0" applyBorder="0" applyAlignment="0" applyProtection="0"/>
    <xf numFmtId="318" fontId="119" fillId="0" borderId="0" applyFont="0" applyFill="0" applyBorder="0" applyAlignment="0" applyProtection="0"/>
    <xf numFmtId="182" fontId="59" fillId="0" borderId="0" applyFont="0" applyFill="0" applyBorder="0" applyAlignment="0" applyProtection="0"/>
    <xf numFmtId="240" fontId="145" fillId="0" borderId="0" applyFont="0" applyFill="0" applyBorder="0" applyAlignment="0" applyProtection="0"/>
    <xf numFmtId="319" fontId="236" fillId="0" borderId="0" applyFont="0" applyFill="0" applyBorder="0" applyAlignment="0" applyProtection="0"/>
    <xf numFmtId="320" fontId="236" fillId="0" borderId="0" applyFont="0" applyFill="0" applyBorder="0" applyAlignment="0" applyProtection="0"/>
    <xf numFmtId="37" fontId="61" fillId="0" borderId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40" fontId="237" fillId="0" borderId="0" applyFont="0" applyFill="0" applyBorder="0" applyAlignment="0" applyProtection="0"/>
    <xf numFmtId="9" fontId="238" fillId="0" borderId="0" applyFont="0" applyFill="0" applyBorder="0" applyAlignment="0" applyProtection="0"/>
    <xf numFmtId="3" fontId="239" fillId="0" borderId="68" applyFont="0" applyFill="0" applyProtection="0">
      <alignment vertical="center"/>
    </xf>
    <xf numFmtId="181" fontId="238" fillId="0" borderId="0" applyFont="0" applyFill="0" applyBorder="0" applyAlignment="0" applyProtection="0"/>
    <xf numFmtId="223" fontId="238" fillId="0" borderId="0" applyFont="0" applyFill="0" applyBorder="0" applyAlignment="0" applyProtection="0"/>
    <xf numFmtId="232" fontId="238" fillId="0" borderId="0" applyFont="0" applyFill="0" applyBorder="0" applyAlignment="0" applyProtection="0"/>
    <xf numFmtId="0" fontId="238" fillId="0" borderId="0"/>
    <xf numFmtId="0" fontId="184" fillId="0" borderId="0"/>
    <xf numFmtId="41" fontId="14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14" fillId="28" borderId="31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13" fillId="28" borderId="31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12" fillId="28" borderId="31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10" fillId="28" borderId="31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9" fillId="28" borderId="31" applyNumberFormat="0" applyFont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5" fillId="0" borderId="0" applyFont="0" applyFill="0" applyBorder="0" applyAlignment="0" applyProtection="0"/>
    <xf numFmtId="322" fontId="5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</cellStyleXfs>
  <cellXfs count="186">
    <xf numFmtId="0" fontId="0" fillId="0" borderId="0" xfId="0">
      <alignment vertical="center"/>
    </xf>
    <xf numFmtId="41" fontId="37" fillId="0" borderId="0" xfId="63" applyFont="1" applyFill="1">
      <alignment vertical="center"/>
    </xf>
    <xf numFmtId="0" fontId="37" fillId="0" borderId="0" xfId="0" applyFont="1" applyFill="1">
      <alignment vertical="center"/>
    </xf>
    <xf numFmtId="0" fontId="37" fillId="0" borderId="4" xfId="0" applyFont="1" applyFill="1" applyBorder="1">
      <alignment vertical="center"/>
    </xf>
    <xf numFmtId="0" fontId="37" fillId="0" borderId="5" xfId="0" applyFont="1" applyFill="1" applyBorder="1">
      <alignment vertical="center"/>
    </xf>
    <xf numFmtId="0" fontId="38" fillId="0" borderId="4" xfId="0" applyFont="1" applyFill="1" applyBorder="1">
      <alignment vertical="center"/>
    </xf>
    <xf numFmtId="0" fontId="38" fillId="0" borderId="5" xfId="0" applyFont="1" applyFill="1" applyBorder="1">
      <alignment vertical="center"/>
    </xf>
    <xf numFmtId="0" fontId="38" fillId="0" borderId="0" xfId="0" applyFont="1" applyFill="1">
      <alignment vertical="center"/>
    </xf>
    <xf numFmtId="0" fontId="38" fillId="0" borderId="14" xfId="0" applyFont="1" applyFill="1" applyBorder="1">
      <alignment vertical="center"/>
    </xf>
    <xf numFmtId="0" fontId="38" fillId="0" borderId="15" xfId="0" applyFont="1" applyFill="1" applyBorder="1">
      <alignment vertical="center"/>
    </xf>
    <xf numFmtId="176" fontId="37" fillId="0" borderId="11" xfId="63" applyNumberFormat="1" applyFont="1" applyFill="1" applyBorder="1">
      <alignment vertical="center"/>
    </xf>
    <xf numFmtId="176" fontId="37" fillId="0" borderId="1" xfId="63" applyNumberFormat="1" applyFont="1" applyFill="1" applyBorder="1">
      <alignment vertical="center"/>
    </xf>
    <xf numFmtId="0" fontId="37" fillId="0" borderId="20" xfId="0" applyFont="1" applyFill="1" applyBorder="1">
      <alignment vertical="center"/>
    </xf>
    <xf numFmtId="0" fontId="37" fillId="0" borderId="11" xfId="0" applyFont="1" applyFill="1" applyBorder="1">
      <alignment vertical="center"/>
    </xf>
    <xf numFmtId="0" fontId="58" fillId="0" borderId="13" xfId="264" applyNumberFormat="1" applyFont="1" applyFill="1" applyBorder="1" applyAlignment="1">
      <alignment horizontal="left"/>
    </xf>
    <xf numFmtId="0" fontId="58" fillId="0" borderId="14" xfId="264" applyNumberFormat="1" applyFont="1" applyFill="1" applyBorder="1" applyAlignment="1">
      <alignment horizontal="left"/>
    </xf>
    <xf numFmtId="0" fontId="58" fillId="0" borderId="3" xfId="264" applyNumberFormat="1" applyFont="1" applyFill="1" applyBorder="1" applyAlignment="1">
      <alignment horizontal="left"/>
    </xf>
    <xf numFmtId="0" fontId="58" fillId="0" borderId="4" xfId="264" applyNumberFormat="1" applyFont="1" applyFill="1" applyBorder="1" applyAlignment="1">
      <alignment horizontal="left"/>
    </xf>
    <xf numFmtId="0" fontId="58" fillId="0" borderId="3" xfId="265" applyFont="1" applyFill="1" applyBorder="1"/>
    <xf numFmtId="0" fontId="58" fillId="0" borderId="4" xfId="265" applyFont="1" applyFill="1" applyBorder="1"/>
    <xf numFmtId="176" fontId="37" fillId="0" borderId="16" xfId="63" applyNumberFormat="1" applyFont="1" applyFill="1" applyBorder="1">
      <alignment vertical="center"/>
    </xf>
    <xf numFmtId="0" fontId="58" fillId="0" borderId="6" xfId="265" applyFont="1" applyFill="1" applyBorder="1"/>
    <xf numFmtId="0" fontId="58" fillId="0" borderId="7" xfId="265" applyFont="1" applyFill="1" applyBorder="1"/>
    <xf numFmtId="0" fontId="37" fillId="0" borderId="9" xfId="0" applyFont="1" applyFill="1" applyBorder="1">
      <alignment vertical="center"/>
    </xf>
    <xf numFmtId="0" fontId="37" fillId="0" borderId="12" xfId="0" applyFont="1" applyFill="1" applyBorder="1">
      <alignment vertical="center"/>
    </xf>
    <xf numFmtId="0" fontId="37" fillId="0" borderId="21" xfId="0" applyFont="1" applyFill="1" applyBorder="1">
      <alignment vertical="center"/>
    </xf>
    <xf numFmtId="0" fontId="37" fillId="0" borderId="10" xfId="0" applyFont="1" applyFill="1" applyBorder="1">
      <alignment vertical="center"/>
    </xf>
    <xf numFmtId="41" fontId="37" fillId="0" borderId="12" xfId="63" applyFont="1" applyFill="1" applyBorder="1">
      <alignment vertical="center"/>
    </xf>
    <xf numFmtId="0" fontId="37" fillId="0" borderId="0" xfId="0" quotePrefix="1" applyFont="1" applyFill="1">
      <alignment vertical="center"/>
    </xf>
    <xf numFmtId="0" fontId="37" fillId="0" borderId="0" xfId="0" applyFont="1" applyFill="1" applyAlignment="1">
      <alignment horizontal="left" vertical="center"/>
    </xf>
    <xf numFmtId="3" fontId="37" fillId="0" borderId="0" xfId="0" quotePrefix="1" applyNumberFormat="1" applyFont="1" applyFill="1">
      <alignment vertical="center"/>
    </xf>
    <xf numFmtId="3" fontId="240" fillId="0" borderId="0" xfId="0" applyNumberFormat="1" applyFont="1" applyFill="1">
      <alignment vertical="center"/>
    </xf>
    <xf numFmtId="3" fontId="37" fillId="0" borderId="0" xfId="0" applyNumberFormat="1" applyFont="1" applyFill="1">
      <alignment vertical="center"/>
    </xf>
    <xf numFmtId="0" fontId="37" fillId="0" borderId="0" xfId="0" applyFont="1" applyFill="1" applyBorder="1">
      <alignment vertical="center"/>
    </xf>
    <xf numFmtId="41" fontId="37" fillId="0" borderId="0" xfId="63" applyFont="1" applyFill="1" applyBorder="1">
      <alignment vertical="center"/>
    </xf>
    <xf numFmtId="41" fontId="29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16" xfId="0" applyFont="1" applyFill="1" applyBorder="1">
      <alignment vertical="center"/>
    </xf>
    <xf numFmtId="0" fontId="37" fillId="0" borderId="19" xfId="0" applyFont="1" applyFill="1" applyBorder="1">
      <alignment vertical="center"/>
    </xf>
    <xf numFmtId="0" fontId="37" fillId="0" borderId="26" xfId="0" applyFont="1" applyFill="1" applyBorder="1">
      <alignment vertical="center"/>
    </xf>
    <xf numFmtId="0" fontId="37" fillId="0" borderId="1" xfId="0" applyFont="1" applyFill="1" applyBorder="1">
      <alignment vertical="center"/>
    </xf>
    <xf numFmtId="49" fontId="38" fillId="0" borderId="0" xfId="0" applyNumberFormat="1" applyFont="1" applyFill="1">
      <alignment vertical="center"/>
    </xf>
    <xf numFmtId="0" fontId="58" fillId="72" borderId="3" xfId="265" applyFont="1" applyFill="1" applyBorder="1"/>
    <xf numFmtId="0" fontId="58" fillId="72" borderId="4" xfId="265" applyFont="1" applyFill="1" applyBorder="1"/>
    <xf numFmtId="0" fontId="37" fillId="72" borderId="4" xfId="0" applyFont="1" applyFill="1" applyBorder="1">
      <alignment vertical="center"/>
    </xf>
    <xf numFmtId="0" fontId="37" fillId="72" borderId="5" xfId="0" applyFont="1" applyFill="1" applyBorder="1">
      <alignment vertical="center"/>
    </xf>
    <xf numFmtId="0" fontId="37" fillId="72" borderId="11" xfId="0" applyFont="1" applyFill="1" applyBorder="1">
      <alignment vertical="center"/>
    </xf>
    <xf numFmtId="0" fontId="37" fillId="72" borderId="20" xfId="0" applyFont="1" applyFill="1" applyBorder="1">
      <alignment vertical="center"/>
    </xf>
    <xf numFmtId="0" fontId="37" fillId="0" borderId="17" xfId="0" applyFont="1" applyFill="1" applyBorder="1">
      <alignment vertical="center"/>
    </xf>
    <xf numFmtId="0" fontId="37" fillId="72" borderId="1" xfId="0" applyFont="1" applyFill="1" applyBorder="1">
      <alignment vertical="center"/>
    </xf>
    <xf numFmtId="0" fontId="37" fillId="0" borderId="2" xfId="0" applyFont="1" applyFill="1" applyBorder="1">
      <alignment vertical="center"/>
    </xf>
    <xf numFmtId="0" fontId="37" fillId="73" borderId="11" xfId="0" applyFont="1" applyFill="1" applyBorder="1">
      <alignment vertical="center"/>
    </xf>
    <xf numFmtId="0" fontId="37" fillId="73" borderId="20" xfId="0" applyFont="1" applyFill="1" applyBorder="1">
      <alignment vertical="center"/>
    </xf>
    <xf numFmtId="0" fontId="37" fillId="73" borderId="1" xfId="0" applyFont="1" applyFill="1" applyBorder="1">
      <alignment vertical="center"/>
    </xf>
    <xf numFmtId="0" fontId="241" fillId="0" borderId="0" xfId="0" applyFont="1" applyFill="1">
      <alignment vertical="center"/>
    </xf>
    <xf numFmtId="49" fontId="37" fillId="0" borderId="0" xfId="0" applyNumberFormat="1" applyFont="1" applyFill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56" fillId="0" borderId="0" xfId="0" applyFont="1" applyFill="1" applyAlignment="1">
      <alignment horizontal="right" vertical="center"/>
    </xf>
    <xf numFmtId="0" fontId="58" fillId="74" borderId="3" xfId="265" applyFont="1" applyFill="1" applyBorder="1"/>
    <xf numFmtId="0" fontId="58" fillId="74" borderId="4" xfId="265" applyFont="1" applyFill="1" applyBorder="1"/>
    <xf numFmtId="0" fontId="244" fillId="0" borderId="4" xfId="0" applyFont="1" applyFill="1" applyBorder="1">
      <alignment vertical="center"/>
    </xf>
    <xf numFmtId="0" fontId="244" fillId="0" borderId="7" xfId="0" applyFont="1" applyFill="1" applyBorder="1">
      <alignment vertical="center"/>
    </xf>
    <xf numFmtId="0" fontId="244" fillId="0" borderId="8" xfId="0" applyFont="1" applyFill="1" applyBorder="1">
      <alignment vertical="center"/>
    </xf>
    <xf numFmtId="41" fontId="37" fillId="74" borderId="11" xfId="63" applyFont="1" applyFill="1" applyBorder="1">
      <alignment vertical="center"/>
    </xf>
    <xf numFmtId="0" fontId="244" fillId="74" borderId="4" xfId="0" applyFont="1" applyFill="1" applyBorder="1">
      <alignment vertical="center"/>
    </xf>
    <xf numFmtId="0" fontId="244" fillId="74" borderId="5" xfId="0" applyFont="1" applyFill="1" applyBorder="1">
      <alignment vertical="center"/>
    </xf>
    <xf numFmtId="41" fontId="37" fillId="74" borderId="5" xfId="63" applyFont="1" applyFill="1" applyBorder="1">
      <alignment vertical="center"/>
    </xf>
    <xf numFmtId="321" fontId="245" fillId="75" borderId="0" xfId="63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40" fillId="72" borderId="27" xfId="0" applyFont="1" applyFill="1" applyBorder="1" applyAlignment="1">
      <alignment horizontal="center" vertical="center"/>
    </xf>
    <xf numFmtId="323" fontId="247" fillId="0" borderId="74" xfId="0" applyNumberFormat="1" applyFont="1" applyBorder="1" applyAlignment="1">
      <alignment horizontal="left" vertical="top"/>
    </xf>
    <xf numFmtId="323" fontId="248" fillId="71" borderId="74" xfId="0" applyNumberFormat="1" applyFont="1" applyFill="1" applyBorder="1" applyAlignment="1">
      <alignment horizontal="center" vertical="top"/>
    </xf>
    <xf numFmtId="323" fontId="248" fillId="71" borderId="75" xfId="0" applyNumberFormat="1" applyFont="1" applyFill="1" applyBorder="1" applyAlignment="1">
      <alignment horizontal="center" vertical="top"/>
    </xf>
    <xf numFmtId="41" fontId="240" fillId="72" borderId="39" xfId="63" applyFont="1" applyFill="1" applyBorder="1" applyAlignment="1">
      <alignment horizontal="center" vertical="center"/>
    </xf>
    <xf numFmtId="323" fontId="247" fillId="0" borderId="77" xfId="264" applyNumberFormat="1" applyFont="1" applyBorder="1" applyAlignment="1">
      <alignment horizontal="right" vertical="top" wrapText="1"/>
    </xf>
    <xf numFmtId="323" fontId="248" fillId="71" borderId="77" xfId="0" applyNumberFormat="1" applyFont="1" applyFill="1" applyBorder="1" applyAlignment="1">
      <alignment horizontal="right" vertical="top" wrapText="1"/>
    </xf>
    <xf numFmtId="323" fontId="247" fillId="0" borderId="77" xfId="0" applyNumberFormat="1" applyFont="1" applyBorder="1" applyAlignment="1">
      <alignment horizontal="right" vertical="top" wrapText="1"/>
    </xf>
    <xf numFmtId="323" fontId="248" fillId="71" borderId="78" xfId="0" applyNumberFormat="1" applyFont="1" applyFill="1" applyBorder="1" applyAlignment="1">
      <alignment horizontal="right" vertical="top" wrapText="1"/>
    </xf>
    <xf numFmtId="0" fontId="246" fillId="71" borderId="79" xfId="0" applyFont="1" applyFill="1" applyBorder="1" applyAlignment="1">
      <alignment horizontal="left" vertical="top"/>
    </xf>
    <xf numFmtId="0" fontId="246" fillId="0" borderId="80" xfId="0" applyFont="1" applyBorder="1" applyAlignment="1">
      <alignment horizontal="left" vertical="top"/>
    </xf>
    <xf numFmtId="0" fontId="246" fillId="71" borderId="80" xfId="0" applyFont="1" applyFill="1" applyBorder="1" applyAlignment="1">
      <alignment horizontal="left" vertical="top"/>
    </xf>
    <xf numFmtId="323" fontId="249" fillId="71" borderId="4" xfId="0" applyNumberFormat="1" applyFont="1" applyFill="1" applyBorder="1">
      <alignment vertical="center"/>
    </xf>
    <xf numFmtId="323" fontId="246" fillId="71" borderId="81" xfId="0" applyNumberFormat="1" applyFont="1" applyFill="1" applyBorder="1" applyAlignment="1">
      <alignment horizontal="right" vertical="top" wrapText="1"/>
    </xf>
    <xf numFmtId="323" fontId="246" fillId="71" borderId="82" xfId="0" applyNumberFormat="1" applyFont="1" applyFill="1" applyBorder="1" applyAlignment="1">
      <alignment horizontal="right" vertical="top" wrapText="1"/>
    </xf>
    <xf numFmtId="323" fontId="246" fillId="0" borderId="83" xfId="0" applyNumberFormat="1" applyFont="1" applyBorder="1" applyAlignment="1">
      <alignment horizontal="right" vertical="top" wrapText="1"/>
    </xf>
    <xf numFmtId="323" fontId="246" fillId="0" borderId="84" xfId="0" applyNumberFormat="1" applyFont="1" applyBorder="1" applyAlignment="1">
      <alignment horizontal="right" vertical="top" wrapText="1"/>
    </xf>
    <xf numFmtId="323" fontId="246" fillId="71" borderId="83" xfId="0" applyNumberFormat="1" applyFont="1" applyFill="1" applyBorder="1" applyAlignment="1">
      <alignment horizontal="right" vertical="top" wrapText="1"/>
    </xf>
    <xf numFmtId="323" fontId="246" fillId="71" borderId="84" xfId="0" applyNumberFormat="1" applyFont="1" applyFill="1" applyBorder="1" applyAlignment="1">
      <alignment horizontal="right" vertical="top" wrapText="1"/>
    </xf>
    <xf numFmtId="323" fontId="246" fillId="74" borderId="84" xfId="0" applyNumberFormat="1" applyFont="1" applyFill="1" applyBorder="1" applyAlignment="1">
      <alignment horizontal="right" vertical="top" wrapText="1"/>
    </xf>
    <xf numFmtId="176" fontId="37" fillId="0" borderId="17" xfId="63" applyNumberFormat="1" applyFont="1" applyFill="1" applyBorder="1">
      <alignment vertical="center"/>
    </xf>
    <xf numFmtId="41" fontId="37" fillId="0" borderId="8" xfId="63" applyFont="1" applyFill="1" applyBorder="1">
      <alignment vertical="center"/>
    </xf>
    <xf numFmtId="323" fontId="246" fillId="71" borderId="85" xfId="0" applyNumberFormat="1" applyFont="1" applyFill="1" applyBorder="1" applyAlignment="1">
      <alignment horizontal="right" vertical="top" wrapText="1"/>
    </xf>
    <xf numFmtId="323" fontId="246" fillId="0" borderId="86" xfId="0" applyNumberFormat="1" applyFont="1" applyBorder="1" applyAlignment="1">
      <alignment horizontal="right" vertical="top" wrapText="1"/>
    </xf>
    <xf numFmtId="323" fontId="246" fillId="71" borderId="86" xfId="0" applyNumberFormat="1" applyFont="1" applyFill="1" applyBorder="1" applyAlignment="1">
      <alignment horizontal="right" vertical="top" wrapText="1"/>
    </xf>
    <xf numFmtId="323" fontId="249" fillId="71" borderId="3" xfId="0" applyNumberFormat="1" applyFont="1" applyFill="1" applyBorder="1">
      <alignment vertical="center"/>
    </xf>
    <xf numFmtId="323" fontId="246" fillId="74" borderId="83" xfId="0" applyNumberFormat="1" applyFont="1" applyFill="1" applyBorder="1" applyAlignment="1">
      <alignment horizontal="right" vertical="top" wrapText="1"/>
    </xf>
    <xf numFmtId="41" fontId="29" fillId="0" borderId="0" xfId="63" applyFont="1" applyFill="1" applyAlignment="1">
      <alignment vertical="center"/>
    </xf>
    <xf numFmtId="0" fontId="37" fillId="77" borderId="0" xfId="0" applyFont="1" applyFill="1">
      <alignment vertical="center"/>
    </xf>
    <xf numFmtId="41" fontId="37" fillId="0" borderId="22" xfId="63" applyFont="1" applyFill="1" applyBorder="1">
      <alignment vertical="center"/>
    </xf>
    <xf numFmtId="41" fontId="37" fillId="0" borderId="23" xfId="63" applyFont="1" applyFill="1" applyBorder="1">
      <alignment vertical="center"/>
    </xf>
    <xf numFmtId="41" fontId="37" fillId="74" borderId="23" xfId="0" applyNumberFormat="1" applyFont="1" applyFill="1" applyBorder="1">
      <alignment vertical="center"/>
    </xf>
    <xf numFmtId="41" fontId="37" fillId="74" borderId="24" xfId="0" applyNumberFormat="1" applyFont="1" applyFill="1" applyBorder="1">
      <alignment vertical="center"/>
    </xf>
    <xf numFmtId="41" fontId="37" fillId="0" borderId="41" xfId="63" applyFont="1" applyFill="1" applyBorder="1">
      <alignment vertical="center"/>
    </xf>
    <xf numFmtId="41" fontId="37" fillId="74" borderId="0" xfId="0" applyNumberFormat="1" applyFont="1" applyFill="1" applyBorder="1">
      <alignment vertical="center"/>
    </xf>
    <xf numFmtId="41" fontId="37" fillId="74" borderId="68" xfId="0" applyNumberFormat="1" applyFont="1" applyFill="1" applyBorder="1">
      <alignment vertical="center"/>
    </xf>
    <xf numFmtId="41" fontId="38" fillId="78" borderId="0" xfId="0" applyNumberFormat="1" applyFont="1" applyFill="1">
      <alignment vertical="center"/>
    </xf>
    <xf numFmtId="323" fontId="247" fillId="74" borderId="77" xfId="264" applyNumberFormat="1" applyFont="1" applyFill="1" applyBorder="1" applyAlignment="1">
      <alignment horizontal="right" vertical="top" wrapText="1"/>
    </xf>
    <xf numFmtId="0" fontId="244" fillId="0" borderId="5" xfId="0" applyFont="1" applyFill="1" applyBorder="1">
      <alignment vertical="center"/>
    </xf>
    <xf numFmtId="0" fontId="58" fillId="0" borderId="87" xfId="265" applyFont="1" applyFill="1" applyBorder="1"/>
    <xf numFmtId="0" fontId="58" fillId="0" borderId="18" xfId="265" applyFont="1" applyFill="1" applyBorder="1"/>
    <xf numFmtId="0" fontId="37" fillId="0" borderId="18" xfId="0" applyFont="1" applyFill="1" applyBorder="1">
      <alignment vertical="center"/>
    </xf>
    <xf numFmtId="0" fontId="37" fillId="0" borderId="88" xfId="0" applyFont="1" applyFill="1" applyBorder="1">
      <alignment vertical="center"/>
    </xf>
    <xf numFmtId="0" fontId="37" fillId="0" borderId="7" xfId="0" applyFont="1" applyFill="1" applyBorder="1">
      <alignment vertical="center"/>
    </xf>
    <xf numFmtId="0" fontId="37" fillId="0" borderId="8" xfId="0" applyFont="1" applyFill="1" applyBorder="1">
      <alignment vertical="center"/>
    </xf>
    <xf numFmtId="0" fontId="29" fillId="0" borderId="0" xfId="0" applyFont="1" applyFill="1" applyAlignment="1">
      <alignment horizontal="center" vertical="center"/>
    </xf>
    <xf numFmtId="0" fontId="37" fillId="0" borderId="46" xfId="0" applyFont="1" applyFill="1" applyBorder="1">
      <alignment vertical="center"/>
    </xf>
    <xf numFmtId="0" fontId="37" fillId="0" borderId="90" xfId="0" applyFont="1" applyFill="1" applyBorder="1">
      <alignment vertical="center"/>
    </xf>
    <xf numFmtId="0" fontId="37" fillId="0" borderId="89" xfId="0" applyFont="1" applyFill="1" applyBorder="1">
      <alignment vertical="center"/>
    </xf>
    <xf numFmtId="323" fontId="250" fillId="0" borderId="83" xfId="0" applyNumberFormat="1" applyFont="1" applyBorder="1" applyAlignment="1">
      <alignment horizontal="right" vertical="top" wrapText="1"/>
    </xf>
    <xf numFmtId="0" fontId="244" fillId="0" borderId="9" xfId="0" applyFont="1" applyFill="1" applyBorder="1">
      <alignment vertical="center"/>
    </xf>
    <xf numFmtId="0" fontId="240" fillId="0" borderId="0" xfId="0" applyFont="1" applyFill="1">
      <alignment vertical="center"/>
    </xf>
    <xf numFmtId="0" fontId="245" fillId="0" borderId="0" xfId="0" applyFont="1" applyFill="1">
      <alignment vertical="center"/>
    </xf>
    <xf numFmtId="0" fontId="240" fillId="0" borderId="0" xfId="0" applyFont="1" applyFill="1" applyAlignment="1">
      <alignment horizontal="left" vertical="center"/>
    </xf>
    <xf numFmtId="41" fontId="251" fillId="0" borderId="0" xfId="63" applyFont="1" applyFill="1">
      <alignment vertical="center"/>
    </xf>
    <xf numFmtId="41" fontId="240" fillId="0" borderId="0" xfId="63" applyFont="1" applyFill="1">
      <alignment vertical="center"/>
    </xf>
    <xf numFmtId="321" fontId="241" fillId="76" borderId="0" xfId="0" applyNumberFormat="1" applyFont="1" applyFill="1" applyAlignment="1">
      <alignment horizontal="center" vertical="center"/>
    </xf>
    <xf numFmtId="0" fontId="37" fillId="74" borderId="4" xfId="0" applyFont="1" applyFill="1" applyBorder="1">
      <alignment vertical="center"/>
    </xf>
    <xf numFmtId="0" fontId="37" fillId="74" borderId="5" xfId="0" applyFont="1" applyFill="1" applyBorder="1">
      <alignment vertical="center"/>
    </xf>
    <xf numFmtId="323" fontId="37" fillId="72" borderId="11" xfId="63" applyNumberFormat="1" applyFont="1" applyFill="1" applyBorder="1" applyAlignment="1">
      <alignment horizontal="right" vertical="center"/>
    </xf>
    <xf numFmtId="323" fontId="37" fillId="0" borderId="11" xfId="63" applyNumberFormat="1" applyFont="1" applyFill="1" applyBorder="1">
      <alignment vertical="center"/>
    </xf>
    <xf numFmtId="323" fontId="37" fillId="0" borderId="1" xfId="63" applyNumberFormat="1" applyFont="1" applyFill="1" applyBorder="1">
      <alignment vertical="center"/>
    </xf>
    <xf numFmtId="323" fontId="37" fillId="0" borderId="11" xfId="63" applyNumberFormat="1" applyFont="1" applyFill="1" applyBorder="1" applyAlignment="1">
      <alignment horizontal="right" vertical="center"/>
    </xf>
    <xf numFmtId="323" fontId="37" fillId="72" borderId="11" xfId="63" applyNumberFormat="1" applyFont="1" applyFill="1" applyBorder="1">
      <alignment vertical="center"/>
    </xf>
    <xf numFmtId="323" fontId="37" fillId="0" borderId="1" xfId="0" applyNumberFormat="1" applyFont="1" applyFill="1" applyBorder="1">
      <alignment vertical="center"/>
    </xf>
    <xf numFmtId="323" fontId="37" fillId="0" borderId="4" xfId="63" applyNumberFormat="1" applyFont="1" applyFill="1" applyBorder="1">
      <alignment vertical="center"/>
    </xf>
    <xf numFmtId="323" fontId="37" fillId="0" borderId="5" xfId="63" applyNumberFormat="1" applyFont="1" applyFill="1" applyBorder="1">
      <alignment vertical="center"/>
    </xf>
    <xf numFmtId="323" fontId="56" fillId="0" borderId="1" xfId="63" applyNumberFormat="1" applyFont="1" applyFill="1" applyBorder="1">
      <alignment vertical="center"/>
    </xf>
    <xf numFmtId="323" fontId="37" fillId="0" borderId="12" xfId="63" applyNumberFormat="1" applyFont="1" applyFill="1" applyBorder="1">
      <alignment vertical="center"/>
    </xf>
    <xf numFmtId="323" fontId="37" fillId="0" borderId="0" xfId="63" applyNumberFormat="1" applyFont="1" applyFill="1" applyBorder="1">
      <alignment vertical="center"/>
    </xf>
    <xf numFmtId="323" fontId="245" fillId="75" borderId="0" xfId="63" applyNumberFormat="1" applyFont="1" applyFill="1" applyBorder="1" applyAlignment="1">
      <alignment horizontal="center" vertical="center"/>
    </xf>
    <xf numFmtId="323" fontId="37" fillId="0" borderId="16" xfId="63" applyNumberFormat="1" applyFont="1" applyFill="1" applyBorder="1">
      <alignment vertical="center"/>
    </xf>
    <xf numFmtId="323" fontId="37" fillId="0" borderId="17" xfId="63" applyNumberFormat="1" applyFont="1" applyFill="1" applyBorder="1">
      <alignment vertical="center"/>
    </xf>
    <xf numFmtId="0" fontId="37" fillId="72" borderId="0" xfId="0" applyFont="1" applyFill="1" applyBorder="1">
      <alignment vertical="center"/>
    </xf>
    <xf numFmtId="0" fontId="244" fillId="72" borderId="4" xfId="0" applyFont="1" applyFill="1" applyBorder="1">
      <alignment vertical="center"/>
    </xf>
    <xf numFmtId="0" fontId="244" fillId="72" borderId="5" xfId="0" applyFont="1" applyFill="1" applyBorder="1">
      <alignment vertical="center"/>
    </xf>
    <xf numFmtId="0" fontId="38" fillId="72" borderId="4" xfId="0" applyFont="1" applyFill="1" applyBorder="1">
      <alignment vertical="center"/>
    </xf>
    <xf numFmtId="0" fontId="38" fillId="72" borderId="5" xfId="0" applyFont="1" applyFill="1" applyBorder="1">
      <alignment vertical="center"/>
    </xf>
    <xf numFmtId="323" fontId="247" fillId="0" borderId="73" xfId="0" applyNumberFormat="1" applyFont="1" applyBorder="1" applyAlignment="1">
      <alignment horizontal="left" vertical="center"/>
    </xf>
    <xf numFmtId="323" fontId="247" fillId="0" borderId="76" xfId="0" applyNumberFormat="1" applyFont="1" applyBorder="1" applyAlignment="1">
      <alignment horizontal="center" vertical="center" wrapText="1"/>
    </xf>
    <xf numFmtId="41" fontId="37" fillId="0" borderId="0" xfId="63" applyFont="1" applyFill="1" applyAlignment="1">
      <alignment vertical="center"/>
    </xf>
    <xf numFmtId="323" fontId="247" fillId="0" borderId="74" xfId="0" applyNumberFormat="1" applyFont="1" applyBorder="1" applyAlignment="1">
      <alignment horizontal="left" vertical="center"/>
    </xf>
    <xf numFmtId="323" fontId="247" fillId="0" borderId="77" xfId="264" applyNumberFormat="1" applyFont="1" applyBorder="1" applyAlignment="1">
      <alignment horizontal="right" vertical="center" wrapText="1"/>
    </xf>
    <xf numFmtId="323" fontId="252" fillId="0" borderId="83" xfId="0" applyNumberFormat="1" applyFont="1" applyBorder="1" applyAlignment="1">
      <alignment horizontal="right" vertical="top" wrapText="1"/>
    </xf>
    <xf numFmtId="41" fontId="240" fillId="74" borderId="0" xfId="63" applyFont="1" applyFill="1">
      <alignment vertical="center"/>
    </xf>
    <xf numFmtId="0" fontId="37" fillId="72" borderId="22" xfId="0" applyFont="1" applyFill="1" applyBorder="1" applyAlignment="1">
      <alignment horizontal="center" vertical="center"/>
    </xf>
    <xf numFmtId="0" fontId="37" fillId="72" borderId="23" xfId="0" applyFont="1" applyFill="1" applyBorder="1" applyAlignment="1">
      <alignment horizontal="center" vertical="center"/>
    </xf>
    <xf numFmtId="323" fontId="37" fillId="0" borderId="2" xfId="63" applyNumberFormat="1" applyFont="1" applyFill="1" applyBorder="1">
      <alignment vertical="center"/>
    </xf>
    <xf numFmtId="323" fontId="37" fillId="0" borderId="8" xfId="63" applyNumberFormat="1" applyFont="1" applyFill="1" applyBorder="1">
      <alignment vertical="center"/>
    </xf>
    <xf numFmtId="0" fontId="29" fillId="0" borderId="0" xfId="0" applyFont="1" applyFill="1" applyAlignment="1">
      <alignment horizontal="center" vertical="center"/>
    </xf>
    <xf numFmtId="49" fontId="37" fillId="72" borderId="27" xfId="63" applyNumberFormat="1" applyFont="1" applyFill="1" applyBorder="1" applyAlignment="1">
      <alignment horizontal="center" vertical="center"/>
    </xf>
    <xf numFmtId="49" fontId="37" fillId="72" borderId="29" xfId="63" applyNumberFormat="1" applyFont="1" applyFill="1" applyBorder="1" applyAlignment="1">
      <alignment horizontal="center" vertical="center"/>
    </xf>
    <xf numFmtId="41" fontId="37" fillId="72" borderId="27" xfId="63" applyFont="1" applyFill="1" applyBorder="1" applyAlignment="1">
      <alignment horizontal="center" vertical="center"/>
    </xf>
    <xf numFmtId="41" fontId="37" fillId="72" borderId="28" xfId="63" applyFont="1" applyFill="1" applyBorder="1" applyAlignment="1">
      <alignment horizontal="center" vertical="center"/>
    </xf>
    <xf numFmtId="41" fontId="240" fillId="72" borderId="22" xfId="63" applyFont="1" applyFill="1" applyBorder="1" applyAlignment="1">
      <alignment horizontal="center" vertical="center"/>
    </xf>
    <xf numFmtId="41" fontId="240" fillId="72" borderId="24" xfId="63" applyFont="1" applyFill="1" applyBorder="1" applyAlignment="1">
      <alignment horizontal="center" vertical="center"/>
    </xf>
    <xf numFmtId="0" fontId="37" fillId="72" borderId="27" xfId="0" applyFont="1" applyFill="1" applyBorder="1" applyAlignment="1">
      <alignment horizontal="center" vertical="center"/>
    </xf>
    <xf numFmtId="0" fontId="37" fillId="72" borderId="28" xfId="0" applyFont="1" applyFill="1" applyBorder="1" applyAlignment="1">
      <alignment horizontal="center" vertical="center"/>
    </xf>
    <xf numFmtId="0" fontId="37" fillId="72" borderId="29" xfId="0" applyFont="1" applyFill="1" applyBorder="1" applyAlignment="1">
      <alignment horizontal="center" vertical="center"/>
    </xf>
    <xf numFmtId="41" fontId="37" fillId="78" borderId="13" xfId="63" applyFont="1" applyFill="1" applyBorder="1" applyAlignment="1">
      <alignment horizontal="center" vertical="center"/>
    </xf>
    <xf numFmtId="41" fontId="37" fillId="78" borderId="15" xfId="63" applyFont="1" applyFill="1" applyBorder="1" applyAlignment="1">
      <alignment horizontal="center" vertical="center"/>
    </xf>
    <xf numFmtId="41" fontId="37" fillId="72" borderId="13" xfId="63" applyFont="1" applyFill="1" applyBorder="1" applyAlignment="1">
      <alignment horizontal="center" vertical="center"/>
    </xf>
    <xf numFmtId="41" fontId="37" fillId="72" borderId="15" xfId="63" applyFont="1" applyFill="1" applyBorder="1" applyAlignment="1">
      <alignment horizontal="center" vertical="center"/>
    </xf>
    <xf numFmtId="49" fontId="37" fillId="72" borderId="27" xfId="0" applyNumberFormat="1" applyFont="1" applyFill="1" applyBorder="1" applyAlignment="1">
      <alignment horizontal="center" vertical="center"/>
    </xf>
    <xf numFmtId="49" fontId="37" fillId="72" borderId="28" xfId="0" applyNumberFormat="1" applyFont="1" applyFill="1" applyBorder="1" applyAlignment="1">
      <alignment horizontal="center" vertical="center"/>
    </xf>
    <xf numFmtId="49" fontId="37" fillId="72" borderId="29" xfId="0" applyNumberFormat="1" applyFont="1" applyFill="1" applyBorder="1" applyAlignment="1">
      <alignment horizontal="center" vertical="center"/>
    </xf>
    <xf numFmtId="41" fontId="37" fillId="72" borderId="29" xfId="63" applyFont="1" applyFill="1" applyBorder="1" applyAlignment="1">
      <alignment horizontal="center" vertical="center"/>
    </xf>
    <xf numFmtId="41" fontId="240" fillId="72" borderId="27" xfId="63" applyFont="1" applyFill="1" applyBorder="1" applyAlignment="1">
      <alignment horizontal="center" vertical="center"/>
    </xf>
    <xf numFmtId="41" fontId="240" fillId="72" borderId="29" xfId="63" applyFont="1" applyFill="1" applyBorder="1" applyAlignment="1">
      <alignment horizontal="center" vertical="center"/>
    </xf>
    <xf numFmtId="41" fontId="240" fillId="72" borderId="23" xfId="63" applyFont="1" applyFill="1" applyBorder="1" applyAlignment="1">
      <alignment horizontal="center" vertical="center"/>
    </xf>
    <xf numFmtId="41" fontId="29" fillId="0" borderId="0" xfId="63" applyFont="1" applyFill="1" applyAlignment="1">
      <alignment horizontal="center" vertical="center"/>
    </xf>
    <xf numFmtId="41" fontId="37" fillId="0" borderId="0" xfId="63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</cellXfs>
  <cellStyles count="338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2" xfId="3379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6 2" xfId="3378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0 2" xfId="3381"/>
    <cellStyle name="표준 11" xfId="946"/>
    <cellStyle name="표준 12" xfId="3375"/>
    <cellStyle name="표준 13" xfId="3380"/>
    <cellStyle name="표준 13 2" xfId="3382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theme="1" tint="4.9989318521683403E-2"/>
    <pageSetUpPr fitToPage="1"/>
  </sheetPr>
  <dimension ref="A1:AB380"/>
  <sheetViews>
    <sheetView showGridLines="0" tabSelected="1" zoomScale="115" zoomScaleNormal="115" workbookViewId="0">
      <selection activeCell="B3" sqref="B3"/>
    </sheetView>
  </sheetViews>
  <sheetFormatPr defaultRowHeight="12" outlineLevelRow="1"/>
  <cols>
    <col min="1" max="1" width="5.625" style="2" customWidth="1"/>
    <col min="2" max="5" width="2" style="2" customWidth="1"/>
    <col min="6" max="6" width="45.625" style="2" customWidth="1"/>
    <col min="7" max="7" width="9" style="2" hidden="1" customWidth="1"/>
    <col min="8" max="8" width="3.25" style="2" hidden="1" customWidth="1"/>
    <col min="9" max="11" width="2" style="2" hidden="1" customWidth="1"/>
    <col min="12" max="12" width="27.375" style="2" hidden="1" customWidth="1"/>
    <col min="13" max="16" width="16" style="1" customWidth="1"/>
    <col min="17" max="17" width="16.25" style="2" hidden="1" customWidth="1"/>
    <col min="18" max="20" width="3.25" style="2" hidden="1" customWidth="1"/>
    <col min="21" max="21" width="14.875" style="1" hidden="1" customWidth="1"/>
    <col min="22" max="22" width="16.25" style="1" hidden="1" customWidth="1"/>
    <col min="23" max="24" width="11.5" style="2" hidden="1" customWidth="1"/>
    <col min="25" max="28" width="9" style="2" hidden="1" customWidth="1"/>
    <col min="29" max="31" width="9" style="2" customWidth="1"/>
    <col min="32" max="16384" width="9" style="2"/>
  </cols>
  <sheetData>
    <row r="1" spans="1:24" ht="15" customHeight="1"/>
    <row r="2" spans="1:24" ht="15" customHeight="1">
      <c r="H2" s="162"/>
      <c r="I2" s="162"/>
      <c r="J2" s="162"/>
      <c r="K2" s="162"/>
      <c r="L2" s="162"/>
      <c r="M2" s="162"/>
      <c r="N2" s="162"/>
      <c r="O2" s="162"/>
      <c r="P2" s="162"/>
    </row>
    <row r="3" spans="1:24" ht="15" customHeight="1">
      <c r="B3" s="57"/>
      <c r="C3" s="57"/>
      <c r="D3" s="57"/>
      <c r="E3" s="57"/>
      <c r="F3" s="57" t="s">
        <v>230</v>
      </c>
      <c r="H3" s="58"/>
      <c r="I3" s="58"/>
      <c r="J3" s="58"/>
      <c r="K3" s="58"/>
      <c r="L3" s="58"/>
      <c r="M3" s="118"/>
      <c r="N3" s="35"/>
      <c r="O3" s="58"/>
      <c r="P3" s="35"/>
    </row>
    <row r="4" spans="1:24" ht="15" customHeight="1">
      <c r="B4" s="57"/>
      <c r="C4" s="57"/>
      <c r="D4" s="57"/>
      <c r="E4" s="57"/>
      <c r="F4" s="57" t="s">
        <v>179</v>
      </c>
      <c r="H4" s="59"/>
      <c r="I4" s="59"/>
      <c r="J4" s="59"/>
      <c r="K4" s="59"/>
      <c r="L4" s="59"/>
      <c r="N4" s="61"/>
      <c r="P4" s="61"/>
    </row>
    <row r="5" spans="1:24" ht="15" customHeight="1">
      <c r="H5" s="60"/>
      <c r="I5" s="60"/>
      <c r="J5" s="60"/>
      <c r="K5" s="60"/>
      <c r="L5" s="60"/>
      <c r="N5" s="61"/>
      <c r="P5" s="61"/>
    </row>
    <row r="6" spans="1:24" ht="15" customHeight="1">
      <c r="B6" s="2" t="s">
        <v>180</v>
      </c>
      <c r="H6" s="2" t="s">
        <v>229</v>
      </c>
      <c r="M6" s="29"/>
      <c r="N6" s="29"/>
      <c r="O6" s="29"/>
      <c r="P6" s="36"/>
    </row>
    <row r="7" spans="1:24" ht="15" customHeight="1">
      <c r="A7" s="41"/>
      <c r="B7" s="165"/>
      <c r="C7" s="166"/>
      <c r="D7" s="166"/>
      <c r="E7" s="166"/>
      <c r="F7" s="166"/>
      <c r="H7" s="158"/>
      <c r="I7" s="159"/>
      <c r="J7" s="159"/>
      <c r="K7" s="159"/>
      <c r="L7" s="159"/>
      <c r="M7" s="163" t="s">
        <v>942</v>
      </c>
      <c r="N7" s="164"/>
      <c r="O7" s="163" t="s">
        <v>943</v>
      </c>
      <c r="P7" s="164"/>
    </row>
    <row r="8" spans="1:24" ht="15" customHeight="1">
      <c r="B8" s="37" t="s">
        <v>516</v>
      </c>
      <c r="C8" s="38"/>
      <c r="D8" s="38"/>
      <c r="E8" s="38"/>
      <c r="F8" s="48"/>
      <c r="H8" s="37" t="s">
        <v>285</v>
      </c>
      <c r="I8" s="38"/>
      <c r="J8" s="38"/>
      <c r="K8" s="38"/>
      <c r="L8" s="39"/>
      <c r="M8" s="144" t="s">
        <v>0</v>
      </c>
      <c r="N8" s="145" t="s">
        <v>0</v>
      </c>
      <c r="O8" s="144" t="s">
        <v>0</v>
      </c>
      <c r="P8" s="145" t="s">
        <v>0</v>
      </c>
      <c r="Q8" s="1"/>
      <c r="U8" s="1" t="s">
        <v>0</v>
      </c>
      <c r="V8" s="1" t="s">
        <v>0</v>
      </c>
    </row>
    <row r="9" spans="1:24" ht="15" customHeight="1">
      <c r="B9" s="13" t="s">
        <v>517</v>
      </c>
      <c r="C9" s="12"/>
      <c r="D9" s="12"/>
      <c r="E9" s="12"/>
      <c r="F9" s="40"/>
      <c r="H9" s="13" t="s">
        <v>216</v>
      </c>
      <c r="I9" s="12"/>
      <c r="J9" s="12"/>
      <c r="K9" s="12"/>
      <c r="L9" s="23"/>
      <c r="M9" s="133"/>
      <c r="N9" s="134">
        <f>SUM(N10,N26)</f>
        <v>729738221367</v>
      </c>
      <c r="O9" s="133"/>
      <c r="P9" s="134">
        <f>SUM(P10,P26)</f>
        <v>239557867374</v>
      </c>
      <c r="Q9" s="1"/>
      <c r="U9" s="102"/>
      <c r="V9" s="103">
        <v>729738221367</v>
      </c>
      <c r="W9" s="104">
        <f t="shared" ref="W9:W71" si="0">IFERROR(M9-U9,0)</f>
        <v>0</v>
      </c>
      <c r="X9" s="105">
        <f t="shared" ref="X9:X71" si="1">IFERROR(N9-V9,0)</f>
        <v>0</v>
      </c>
    </row>
    <row r="10" spans="1:24" ht="15" customHeight="1">
      <c r="B10" s="13"/>
      <c r="C10" s="12" t="s">
        <v>518</v>
      </c>
      <c r="D10" s="12"/>
      <c r="E10" s="12"/>
      <c r="F10" s="40"/>
      <c r="H10" s="13"/>
      <c r="I10" s="12" t="s">
        <v>275</v>
      </c>
      <c r="J10" s="12"/>
      <c r="K10" s="12"/>
      <c r="L10" s="23"/>
      <c r="M10" s="133"/>
      <c r="N10" s="134">
        <f>SUM(M11:M14,M24:M25)</f>
        <v>55308893369</v>
      </c>
      <c r="O10" s="133"/>
      <c r="P10" s="134">
        <f>SUM(O11:O14,O24:O25)</f>
        <v>16090868931</v>
      </c>
      <c r="Q10" s="1"/>
      <c r="U10" s="106"/>
      <c r="V10" s="34">
        <v>55308893369</v>
      </c>
      <c r="W10" s="107">
        <f>IFERROR(M10-U10,0)</f>
        <v>0</v>
      </c>
      <c r="X10" s="108">
        <f t="shared" si="1"/>
        <v>0</v>
      </c>
    </row>
    <row r="11" spans="1:24" ht="15" customHeight="1">
      <c r="B11" s="13"/>
      <c r="C11" s="12"/>
      <c r="D11" s="12" t="s">
        <v>519</v>
      </c>
      <c r="E11" s="12"/>
      <c r="F11" s="40"/>
      <c r="H11" s="13"/>
      <c r="I11" s="12"/>
      <c r="J11" s="12" t="s">
        <v>32</v>
      </c>
      <c r="K11" s="12"/>
      <c r="L11" s="23"/>
      <c r="M11" s="133">
        <v>0</v>
      </c>
      <c r="N11" s="134"/>
      <c r="O11" s="133">
        <v>0</v>
      </c>
      <c r="P11" s="134"/>
      <c r="Q11" s="1"/>
      <c r="U11" s="106">
        <v>0</v>
      </c>
      <c r="V11" s="34"/>
      <c r="W11" s="107">
        <f t="shared" si="0"/>
        <v>0</v>
      </c>
      <c r="X11" s="108">
        <f t="shared" si="1"/>
        <v>0</v>
      </c>
    </row>
    <row r="12" spans="1:24" ht="15" customHeight="1">
      <c r="B12" s="13"/>
      <c r="C12" s="12"/>
      <c r="D12" s="12" t="s">
        <v>520</v>
      </c>
      <c r="E12" s="12"/>
      <c r="F12" s="40"/>
      <c r="H12" s="13"/>
      <c r="I12" s="12"/>
      <c r="J12" s="12" t="s">
        <v>172</v>
      </c>
      <c r="K12" s="12"/>
      <c r="L12" s="23"/>
      <c r="M12" s="133">
        <v>1533274241</v>
      </c>
      <c r="N12" s="134"/>
      <c r="O12" s="133">
        <v>865981946</v>
      </c>
      <c r="P12" s="134"/>
      <c r="Q12" s="1"/>
      <c r="U12" s="106">
        <v>1533274241</v>
      </c>
      <c r="V12" s="34"/>
      <c r="W12" s="107">
        <f t="shared" si="0"/>
        <v>0</v>
      </c>
      <c r="X12" s="108">
        <f t="shared" si="1"/>
        <v>0</v>
      </c>
    </row>
    <row r="13" spans="1:24" ht="15" customHeight="1">
      <c r="B13" s="13"/>
      <c r="C13" s="12"/>
      <c r="D13" s="12" t="s">
        <v>521</v>
      </c>
      <c r="E13" s="12"/>
      <c r="F13" s="40"/>
      <c r="H13" s="13"/>
      <c r="I13" s="12"/>
      <c r="J13" s="12" t="s">
        <v>173</v>
      </c>
      <c r="K13" s="12"/>
      <c r="L13" s="23"/>
      <c r="M13" s="133">
        <v>743729649</v>
      </c>
      <c r="N13" s="134"/>
      <c r="O13" s="133">
        <v>851528168</v>
      </c>
      <c r="P13" s="134"/>
      <c r="Q13" s="1"/>
      <c r="U13" s="106">
        <v>743729649</v>
      </c>
      <c r="V13" s="34"/>
      <c r="W13" s="107">
        <f>IFERROR(M13-U13,0)</f>
        <v>0</v>
      </c>
      <c r="X13" s="108">
        <f t="shared" si="1"/>
        <v>0</v>
      </c>
    </row>
    <row r="14" spans="1:24" ht="15" customHeight="1">
      <c r="B14" s="13"/>
      <c r="C14" s="12"/>
      <c r="D14" s="12" t="s">
        <v>522</v>
      </c>
      <c r="E14" s="12"/>
      <c r="F14" s="40"/>
      <c r="H14" s="13"/>
      <c r="I14" s="12"/>
      <c r="J14" s="12" t="s">
        <v>174</v>
      </c>
      <c r="K14" s="12"/>
      <c r="L14" s="23"/>
      <c r="M14" s="135">
        <f>SUM(M15,M18)</f>
        <v>9731889479</v>
      </c>
      <c r="N14" s="134"/>
      <c r="O14" s="135">
        <f>SUM(O15,O18)</f>
        <v>8873358817</v>
      </c>
      <c r="P14" s="134"/>
      <c r="Q14" s="1"/>
      <c r="U14" s="106">
        <v>9731889479</v>
      </c>
      <c r="V14" s="34"/>
      <c r="W14" s="107">
        <f t="shared" si="0"/>
        <v>0</v>
      </c>
      <c r="X14" s="108">
        <f t="shared" si="1"/>
        <v>0</v>
      </c>
    </row>
    <row r="15" spans="1:24" ht="15" hidden="1" customHeight="1">
      <c r="B15" s="46"/>
      <c r="C15" s="47"/>
      <c r="D15" s="47"/>
      <c r="E15" s="47" t="s">
        <v>844</v>
      </c>
      <c r="F15" s="49"/>
      <c r="H15" s="13"/>
      <c r="I15" s="12"/>
      <c r="J15" s="12"/>
      <c r="K15" s="12" t="s">
        <v>844</v>
      </c>
      <c r="L15" s="23"/>
      <c r="M15" s="132">
        <f>SUM(M16:M17)</f>
        <v>8553647432</v>
      </c>
      <c r="N15" s="134"/>
      <c r="O15" s="132">
        <f>SUM(O16:O17)</f>
        <v>6792449712</v>
      </c>
      <c r="P15" s="134"/>
      <c r="Q15" s="1"/>
      <c r="U15" s="106">
        <v>8553647432</v>
      </c>
      <c r="V15" s="34"/>
      <c r="W15" s="107">
        <f t="shared" si="0"/>
        <v>0</v>
      </c>
      <c r="X15" s="108">
        <f t="shared" si="1"/>
        <v>0</v>
      </c>
    </row>
    <row r="16" spans="1:24" ht="15" hidden="1" customHeight="1">
      <c r="B16" s="46"/>
      <c r="C16" s="47"/>
      <c r="D16" s="47"/>
      <c r="E16" s="47"/>
      <c r="F16" s="49" t="s">
        <v>845</v>
      </c>
      <c r="H16" s="13"/>
      <c r="I16" s="12"/>
      <c r="J16" s="12"/>
      <c r="K16" s="12"/>
      <c r="L16" s="23" t="s">
        <v>845</v>
      </c>
      <c r="M16" s="133">
        <v>7292346535</v>
      </c>
      <c r="N16" s="134"/>
      <c r="O16" s="133">
        <v>2347099889</v>
      </c>
      <c r="P16" s="134"/>
      <c r="Q16" s="1"/>
      <c r="U16" s="106">
        <v>7292346535</v>
      </c>
      <c r="V16" s="34"/>
      <c r="W16" s="107">
        <f t="shared" si="0"/>
        <v>0</v>
      </c>
      <c r="X16" s="108">
        <f t="shared" si="1"/>
        <v>0</v>
      </c>
    </row>
    <row r="17" spans="2:24" ht="15" hidden="1" customHeight="1">
      <c r="B17" s="46"/>
      <c r="C17" s="47"/>
      <c r="D17" s="47"/>
      <c r="E17" s="47"/>
      <c r="F17" s="49" t="s">
        <v>846</v>
      </c>
      <c r="H17" s="13"/>
      <c r="I17" s="12"/>
      <c r="J17" s="12"/>
      <c r="K17" s="12"/>
      <c r="L17" s="23" t="s">
        <v>846</v>
      </c>
      <c r="M17" s="133">
        <v>1261300897</v>
      </c>
      <c r="N17" s="134"/>
      <c r="O17" s="133">
        <v>4445349823</v>
      </c>
      <c r="P17" s="134"/>
      <c r="Q17" s="1"/>
      <c r="U17" s="106">
        <v>1261300897</v>
      </c>
      <c r="V17" s="34"/>
      <c r="W17" s="107">
        <f t="shared" si="0"/>
        <v>0</v>
      </c>
      <c r="X17" s="108">
        <f t="shared" si="1"/>
        <v>0</v>
      </c>
    </row>
    <row r="18" spans="2:24" ht="15" hidden="1" customHeight="1">
      <c r="B18" s="46"/>
      <c r="C18" s="47"/>
      <c r="D18" s="47"/>
      <c r="E18" s="47" t="s">
        <v>847</v>
      </c>
      <c r="F18" s="49"/>
      <c r="H18" s="13"/>
      <c r="I18" s="12"/>
      <c r="J18" s="12"/>
      <c r="K18" s="12" t="s">
        <v>847</v>
      </c>
      <c r="L18" s="23"/>
      <c r="M18" s="132">
        <f>SUM(M19:M23)</f>
        <v>1178242047</v>
      </c>
      <c r="N18" s="134"/>
      <c r="O18" s="132">
        <f>SUM(O19:O23)</f>
        <v>2080909105</v>
      </c>
      <c r="P18" s="134"/>
      <c r="Q18" s="1"/>
      <c r="U18" s="106">
        <v>1178242047</v>
      </c>
      <c r="V18" s="34"/>
      <c r="W18" s="107">
        <f t="shared" si="0"/>
        <v>0</v>
      </c>
      <c r="X18" s="108">
        <f t="shared" si="1"/>
        <v>0</v>
      </c>
    </row>
    <row r="19" spans="2:24" ht="15" hidden="1" customHeight="1">
      <c r="B19" s="46"/>
      <c r="C19" s="47"/>
      <c r="D19" s="47"/>
      <c r="E19" s="47"/>
      <c r="F19" s="49" t="s">
        <v>848</v>
      </c>
      <c r="H19" s="13"/>
      <c r="I19" s="12"/>
      <c r="J19" s="12"/>
      <c r="K19" s="12"/>
      <c r="L19" s="23" t="s">
        <v>848</v>
      </c>
      <c r="M19" s="133">
        <v>0</v>
      </c>
      <c r="N19" s="134"/>
      <c r="O19" s="133">
        <v>6916607</v>
      </c>
      <c r="P19" s="134"/>
      <c r="Q19" s="1"/>
      <c r="U19" s="106">
        <v>0</v>
      </c>
      <c r="V19" s="34"/>
      <c r="W19" s="107">
        <f t="shared" si="0"/>
        <v>0</v>
      </c>
      <c r="X19" s="108">
        <f t="shared" si="1"/>
        <v>0</v>
      </c>
    </row>
    <row r="20" spans="2:24" ht="15" hidden="1" customHeight="1">
      <c r="B20" s="46"/>
      <c r="C20" s="47"/>
      <c r="D20" s="47"/>
      <c r="E20" s="47"/>
      <c r="F20" s="49" t="s">
        <v>849</v>
      </c>
      <c r="H20" s="13"/>
      <c r="I20" s="12"/>
      <c r="J20" s="12"/>
      <c r="K20" s="12"/>
      <c r="L20" s="23" t="s">
        <v>849</v>
      </c>
      <c r="M20" s="133">
        <v>11297400</v>
      </c>
      <c r="N20" s="134"/>
      <c r="O20" s="133">
        <v>192485650</v>
      </c>
      <c r="P20" s="134"/>
      <c r="Q20" s="1"/>
      <c r="U20" s="106">
        <v>11297400</v>
      </c>
      <c r="V20" s="34"/>
      <c r="W20" s="107">
        <f t="shared" si="0"/>
        <v>0</v>
      </c>
      <c r="X20" s="108">
        <f t="shared" si="1"/>
        <v>0</v>
      </c>
    </row>
    <row r="21" spans="2:24" ht="15" hidden="1" customHeight="1">
      <c r="B21" s="46"/>
      <c r="C21" s="47"/>
      <c r="D21" s="47"/>
      <c r="E21" s="47"/>
      <c r="F21" s="49" t="s">
        <v>850</v>
      </c>
      <c r="H21" s="13"/>
      <c r="I21" s="12"/>
      <c r="J21" s="12"/>
      <c r="K21" s="12"/>
      <c r="L21" s="23" t="s">
        <v>850</v>
      </c>
      <c r="M21" s="133">
        <v>899406030</v>
      </c>
      <c r="N21" s="134"/>
      <c r="O21" s="133">
        <v>834263668</v>
      </c>
      <c r="P21" s="134"/>
      <c r="Q21" s="1"/>
      <c r="U21" s="106">
        <v>899406030</v>
      </c>
      <c r="V21" s="34"/>
      <c r="W21" s="107">
        <f t="shared" si="0"/>
        <v>0</v>
      </c>
      <c r="X21" s="108">
        <f t="shared" si="1"/>
        <v>0</v>
      </c>
    </row>
    <row r="22" spans="2:24" ht="15" hidden="1" customHeight="1">
      <c r="B22" s="46"/>
      <c r="C22" s="47"/>
      <c r="D22" s="47"/>
      <c r="E22" s="47"/>
      <c r="F22" s="49" t="s">
        <v>851</v>
      </c>
      <c r="H22" s="13"/>
      <c r="I22" s="12"/>
      <c r="J22" s="12"/>
      <c r="K22" s="12"/>
      <c r="L22" s="23" t="s">
        <v>851</v>
      </c>
      <c r="M22" s="133">
        <v>267538617</v>
      </c>
      <c r="N22" s="134"/>
      <c r="O22" s="133">
        <v>502700944</v>
      </c>
      <c r="P22" s="134"/>
      <c r="Q22" s="1"/>
      <c r="U22" s="106">
        <v>267538617</v>
      </c>
      <c r="V22" s="34"/>
      <c r="W22" s="107">
        <f t="shared" si="0"/>
        <v>0</v>
      </c>
      <c r="X22" s="108">
        <f t="shared" si="1"/>
        <v>0</v>
      </c>
    </row>
    <row r="23" spans="2:24" ht="15" hidden="1" customHeight="1">
      <c r="B23" s="46"/>
      <c r="C23" s="47"/>
      <c r="D23" s="47"/>
      <c r="E23" s="47"/>
      <c r="F23" s="49" t="s">
        <v>852</v>
      </c>
      <c r="H23" s="13"/>
      <c r="I23" s="12"/>
      <c r="J23" s="12"/>
      <c r="K23" s="12"/>
      <c r="L23" s="23" t="s">
        <v>852</v>
      </c>
      <c r="M23" s="133">
        <v>0</v>
      </c>
      <c r="N23" s="134"/>
      <c r="O23" s="133">
        <v>544542236</v>
      </c>
      <c r="P23" s="134"/>
      <c r="Q23" s="1"/>
      <c r="U23" s="106">
        <v>0</v>
      </c>
      <c r="V23" s="34"/>
      <c r="W23" s="107">
        <f t="shared" si="0"/>
        <v>0</v>
      </c>
      <c r="X23" s="108">
        <f t="shared" si="1"/>
        <v>0</v>
      </c>
    </row>
    <row r="24" spans="2:24" ht="15" customHeight="1">
      <c r="B24" s="13"/>
      <c r="C24" s="12"/>
      <c r="D24" s="12" t="s">
        <v>523</v>
      </c>
      <c r="E24" s="12"/>
      <c r="F24" s="40"/>
      <c r="H24" s="13"/>
      <c r="I24" s="12"/>
      <c r="J24" s="12" t="s">
        <v>206</v>
      </c>
      <c r="K24" s="12"/>
      <c r="L24" s="23"/>
      <c r="M24" s="133">
        <v>23300000000</v>
      </c>
      <c r="N24" s="134"/>
      <c r="O24" s="133">
        <v>5500000000</v>
      </c>
      <c r="P24" s="134"/>
      <c r="Q24" s="1"/>
      <c r="U24" s="106">
        <v>23300000000</v>
      </c>
      <c r="V24" s="34"/>
      <c r="W24" s="107">
        <f t="shared" si="0"/>
        <v>0</v>
      </c>
      <c r="X24" s="108">
        <f t="shared" si="1"/>
        <v>0</v>
      </c>
    </row>
    <row r="25" spans="2:24" ht="15" customHeight="1">
      <c r="B25" s="13"/>
      <c r="C25" s="12"/>
      <c r="D25" s="12" t="s">
        <v>941</v>
      </c>
      <c r="E25" s="12"/>
      <c r="F25" s="40"/>
      <c r="H25" s="13"/>
      <c r="I25" s="12"/>
      <c r="J25" s="12" t="s">
        <v>919</v>
      </c>
      <c r="K25" s="12"/>
      <c r="L25" s="23"/>
      <c r="M25" s="133">
        <v>20000000000</v>
      </c>
      <c r="N25" s="134"/>
      <c r="O25" s="133"/>
      <c r="P25" s="134"/>
      <c r="Q25" s="1"/>
      <c r="U25" s="106">
        <v>20000000000</v>
      </c>
      <c r="V25" s="34"/>
      <c r="W25" s="107">
        <f t="shared" ref="W25" si="2">IFERROR(M25-U25,0)</f>
        <v>0</v>
      </c>
      <c r="X25" s="108">
        <f t="shared" ref="X25" si="3">IFERROR(N25-V25,0)</f>
        <v>0</v>
      </c>
    </row>
    <row r="26" spans="2:24" ht="15" customHeight="1">
      <c r="B26" s="13"/>
      <c r="C26" s="12" t="s">
        <v>181</v>
      </c>
      <c r="D26" s="12"/>
      <c r="E26" s="12"/>
      <c r="F26" s="40"/>
      <c r="H26" s="13"/>
      <c r="I26" s="12" t="s">
        <v>33</v>
      </c>
      <c r="J26" s="12"/>
      <c r="K26" s="12"/>
      <c r="L26" s="23"/>
      <c r="M26" s="133"/>
      <c r="N26" s="134">
        <f>SUM(M27,M30,M32,M33,M48,M49,M50,M63,M64,M40,M45)</f>
        <v>674429327998</v>
      </c>
      <c r="O26" s="133"/>
      <c r="P26" s="134">
        <f>SUM(O27,O30,O32,O33,O48,O49,O50,O63,O64,O40,O45)</f>
        <v>223466998443</v>
      </c>
      <c r="Q26" s="1"/>
      <c r="U26" s="106"/>
      <c r="V26" s="34">
        <v>674429327998</v>
      </c>
      <c r="W26" s="107">
        <f t="shared" si="0"/>
        <v>0</v>
      </c>
      <c r="X26" s="108">
        <f t="shared" si="1"/>
        <v>0</v>
      </c>
    </row>
    <row r="27" spans="2:24" ht="15" customHeight="1">
      <c r="B27" s="13"/>
      <c r="C27" s="12"/>
      <c r="D27" s="12" t="s">
        <v>182</v>
      </c>
      <c r="E27" s="12"/>
      <c r="F27" s="40"/>
      <c r="H27" s="13"/>
      <c r="I27" s="12"/>
      <c r="J27" s="12" t="s">
        <v>34</v>
      </c>
      <c r="K27" s="12"/>
      <c r="L27" s="23"/>
      <c r="M27" s="135">
        <f>SUM(M28:M29)</f>
        <v>6708931000</v>
      </c>
      <c r="N27" s="134"/>
      <c r="O27" s="135">
        <f>SUM(O28:O29)</f>
        <v>0</v>
      </c>
      <c r="P27" s="134"/>
      <c r="Q27" s="1"/>
      <c r="U27" s="106">
        <v>6708931000</v>
      </c>
      <c r="V27" s="34"/>
      <c r="W27" s="107">
        <f t="shared" si="0"/>
        <v>0</v>
      </c>
      <c r="X27" s="108">
        <f t="shared" si="1"/>
        <v>0</v>
      </c>
    </row>
    <row r="28" spans="2:24" ht="15" hidden="1" customHeight="1">
      <c r="B28" s="46"/>
      <c r="C28" s="47"/>
      <c r="D28" s="47"/>
      <c r="E28" s="47" t="s">
        <v>147</v>
      </c>
      <c r="F28" s="49"/>
      <c r="H28" s="13"/>
      <c r="I28" s="12"/>
      <c r="J28" s="12"/>
      <c r="K28" s="12" t="s">
        <v>147</v>
      </c>
      <c r="L28" s="23"/>
      <c r="M28" s="135">
        <v>6708931000</v>
      </c>
      <c r="N28" s="134"/>
      <c r="O28" s="135">
        <v>0</v>
      </c>
      <c r="P28" s="134"/>
      <c r="Q28" s="1"/>
      <c r="U28" s="106">
        <v>6708931000</v>
      </c>
      <c r="V28" s="34"/>
      <c r="W28" s="107">
        <f t="shared" si="0"/>
        <v>0</v>
      </c>
      <c r="X28" s="108">
        <f t="shared" si="1"/>
        <v>0</v>
      </c>
    </row>
    <row r="29" spans="2:24" ht="15" hidden="1" customHeight="1">
      <c r="B29" s="46"/>
      <c r="C29" s="47"/>
      <c r="D29" s="47"/>
      <c r="E29" s="47" t="s">
        <v>524</v>
      </c>
      <c r="F29" s="49"/>
      <c r="H29" s="13"/>
      <c r="I29" s="12"/>
      <c r="J29" s="12"/>
      <c r="K29" s="12" t="s">
        <v>183</v>
      </c>
      <c r="L29" s="23"/>
      <c r="M29" s="135">
        <v>0</v>
      </c>
      <c r="N29" s="134"/>
      <c r="O29" s="135">
        <v>0</v>
      </c>
      <c r="P29" s="134"/>
      <c r="Q29" s="1"/>
      <c r="U29" s="106">
        <v>0</v>
      </c>
      <c r="V29" s="34"/>
      <c r="W29" s="107">
        <f t="shared" si="0"/>
        <v>0</v>
      </c>
      <c r="X29" s="108">
        <f t="shared" si="1"/>
        <v>0</v>
      </c>
    </row>
    <row r="30" spans="2:24" ht="15" customHeight="1">
      <c r="B30" s="13"/>
      <c r="C30" s="12"/>
      <c r="D30" s="12" t="s">
        <v>525</v>
      </c>
      <c r="E30" s="12"/>
      <c r="F30" s="40"/>
      <c r="H30" s="13"/>
      <c r="I30" s="12"/>
      <c r="J30" s="12" t="s">
        <v>35</v>
      </c>
      <c r="K30" s="12"/>
      <c r="L30" s="23"/>
      <c r="M30" s="133">
        <f>M31</f>
        <v>53075147933</v>
      </c>
      <c r="N30" s="134"/>
      <c r="O30" s="133">
        <f>O31</f>
        <v>1077637142</v>
      </c>
      <c r="P30" s="134"/>
      <c r="Q30" s="1"/>
      <c r="U30" s="106">
        <v>53075147933</v>
      </c>
      <c r="V30" s="34"/>
      <c r="W30" s="107">
        <f t="shared" si="0"/>
        <v>0</v>
      </c>
      <c r="X30" s="108">
        <f t="shared" si="1"/>
        <v>0</v>
      </c>
    </row>
    <row r="31" spans="2:24" ht="15" hidden="1" customHeight="1">
      <c r="B31" s="46"/>
      <c r="C31" s="47"/>
      <c r="D31" s="47"/>
      <c r="E31" s="47" t="s">
        <v>526</v>
      </c>
      <c r="F31" s="49"/>
      <c r="H31" s="13"/>
      <c r="I31" s="12"/>
      <c r="J31" s="12"/>
      <c r="K31" s="12" t="s">
        <v>36</v>
      </c>
      <c r="L31" s="23"/>
      <c r="M31" s="133">
        <v>53075147933</v>
      </c>
      <c r="N31" s="134"/>
      <c r="O31" s="133">
        <v>1077637142</v>
      </c>
      <c r="P31" s="134"/>
      <c r="Q31" s="1"/>
      <c r="U31" s="106">
        <v>53075147933</v>
      </c>
      <c r="V31" s="34"/>
      <c r="W31" s="107">
        <f t="shared" si="0"/>
        <v>0</v>
      </c>
      <c r="X31" s="108">
        <f t="shared" si="1"/>
        <v>0</v>
      </c>
    </row>
    <row r="32" spans="2:24" ht="15" customHeight="1">
      <c r="B32" s="13"/>
      <c r="C32" s="12"/>
      <c r="D32" s="12" t="s">
        <v>527</v>
      </c>
      <c r="E32" s="12"/>
      <c r="F32" s="40"/>
      <c r="H32" s="13"/>
      <c r="I32" s="12"/>
      <c r="J32" s="12" t="s">
        <v>143</v>
      </c>
      <c r="K32" s="12"/>
      <c r="L32" s="23"/>
      <c r="M32" s="133">
        <v>417894879765</v>
      </c>
      <c r="N32" s="134"/>
      <c r="O32" s="133">
        <v>57500000000</v>
      </c>
      <c r="P32" s="134"/>
      <c r="Q32" s="1"/>
      <c r="U32" s="106">
        <v>417894879765</v>
      </c>
      <c r="V32" s="34"/>
      <c r="W32" s="107">
        <f t="shared" si="0"/>
        <v>0</v>
      </c>
      <c r="X32" s="108">
        <f t="shared" si="1"/>
        <v>0</v>
      </c>
    </row>
    <row r="33" spans="1:24" ht="15" customHeight="1">
      <c r="B33" s="13"/>
      <c r="C33" s="12"/>
      <c r="D33" s="12" t="s">
        <v>528</v>
      </c>
      <c r="E33" s="12"/>
      <c r="F33" s="40"/>
      <c r="H33" s="13"/>
      <c r="I33" s="12"/>
      <c r="J33" s="12" t="s">
        <v>144</v>
      </c>
      <c r="K33" s="12"/>
      <c r="L33" s="23"/>
      <c r="M33" s="133">
        <f>SUM(M34,M37)</f>
        <v>87472742925</v>
      </c>
      <c r="N33" s="134"/>
      <c r="O33" s="133">
        <f>SUM(O34,O37)</f>
        <v>55089448944</v>
      </c>
      <c r="P33" s="134"/>
      <c r="Q33" s="1"/>
      <c r="U33" s="106">
        <v>87472742925</v>
      </c>
      <c r="V33" s="34"/>
      <c r="W33" s="107">
        <f t="shared" si="0"/>
        <v>0</v>
      </c>
      <c r="X33" s="108">
        <f t="shared" si="1"/>
        <v>0</v>
      </c>
    </row>
    <row r="34" spans="1:24" ht="15" hidden="1" customHeight="1">
      <c r="B34" s="46"/>
      <c r="C34" s="47"/>
      <c r="D34" s="47"/>
      <c r="E34" s="47" t="s">
        <v>38</v>
      </c>
      <c r="F34" s="49"/>
      <c r="H34" s="13"/>
      <c r="I34" s="12"/>
      <c r="J34" s="12"/>
      <c r="K34" s="12" t="s">
        <v>38</v>
      </c>
      <c r="L34" s="23"/>
      <c r="M34" s="136">
        <f>SUM(M35:M36)</f>
        <v>0</v>
      </c>
      <c r="N34" s="134"/>
      <c r="O34" s="136">
        <f>SUM(O35:O36)</f>
        <v>0</v>
      </c>
      <c r="P34" s="134"/>
      <c r="Q34" s="1"/>
      <c r="U34" s="106">
        <v>0</v>
      </c>
      <c r="V34" s="34"/>
      <c r="W34" s="107">
        <f t="shared" si="0"/>
        <v>0</v>
      </c>
      <c r="X34" s="108">
        <f t="shared" si="1"/>
        <v>0</v>
      </c>
    </row>
    <row r="35" spans="1:24" ht="15" hidden="1" customHeight="1">
      <c r="B35" s="46"/>
      <c r="C35" s="47"/>
      <c r="D35" s="47"/>
      <c r="E35" s="47"/>
      <c r="F35" s="49" t="s">
        <v>529</v>
      </c>
      <c r="H35" s="13"/>
      <c r="I35" s="12"/>
      <c r="J35" s="12"/>
      <c r="K35" s="12"/>
      <c r="L35" s="23" t="s">
        <v>150</v>
      </c>
      <c r="M35" s="133">
        <v>0</v>
      </c>
      <c r="N35" s="134"/>
      <c r="O35" s="133">
        <v>0</v>
      </c>
      <c r="P35" s="134"/>
      <c r="Q35" s="1"/>
      <c r="U35" s="106">
        <v>0</v>
      </c>
      <c r="V35" s="34"/>
      <c r="W35" s="107">
        <f t="shared" si="0"/>
        <v>0</v>
      </c>
      <c r="X35" s="108">
        <f t="shared" si="1"/>
        <v>0</v>
      </c>
    </row>
    <row r="36" spans="1:24" ht="15" hidden="1" customHeight="1">
      <c r="B36" s="46"/>
      <c r="C36" s="47"/>
      <c r="D36" s="47"/>
      <c r="E36" s="47"/>
      <c r="F36" s="49" t="s">
        <v>530</v>
      </c>
      <c r="H36" s="13"/>
      <c r="I36" s="12"/>
      <c r="J36" s="12"/>
      <c r="K36" s="12"/>
      <c r="L36" s="23" t="s">
        <v>151</v>
      </c>
      <c r="M36" s="133">
        <v>0</v>
      </c>
      <c r="N36" s="134"/>
      <c r="O36" s="133">
        <v>0</v>
      </c>
      <c r="P36" s="134"/>
      <c r="Q36" s="1"/>
      <c r="U36" s="106">
        <v>0</v>
      </c>
      <c r="V36" s="34"/>
      <c r="W36" s="107">
        <f t="shared" si="0"/>
        <v>0</v>
      </c>
      <c r="X36" s="108">
        <f t="shared" si="1"/>
        <v>0</v>
      </c>
    </row>
    <row r="37" spans="1:24" ht="15" hidden="1" customHeight="1">
      <c r="B37" s="46"/>
      <c r="C37" s="47"/>
      <c r="D37" s="47"/>
      <c r="E37" s="47" t="s">
        <v>39</v>
      </c>
      <c r="F37" s="49"/>
      <c r="H37" s="13"/>
      <c r="I37" s="12"/>
      <c r="J37" s="12"/>
      <c r="K37" s="12" t="s">
        <v>39</v>
      </c>
      <c r="L37" s="23"/>
      <c r="M37" s="136">
        <f>SUM(M38:M39)</f>
        <v>87472742925</v>
      </c>
      <c r="N37" s="134"/>
      <c r="O37" s="136">
        <f>SUM(O38:O39)</f>
        <v>55089448944</v>
      </c>
      <c r="P37" s="134"/>
      <c r="Q37" s="1"/>
      <c r="U37" s="106">
        <v>87472742925</v>
      </c>
      <c r="V37" s="34"/>
      <c r="W37" s="107">
        <f t="shared" si="0"/>
        <v>0</v>
      </c>
      <c r="X37" s="108">
        <f t="shared" si="1"/>
        <v>0</v>
      </c>
    </row>
    <row r="38" spans="1:24" ht="15" hidden="1" customHeight="1">
      <c r="B38" s="46"/>
      <c r="C38" s="47"/>
      <c r="D38" s="47"/>
      <c r="E38" s="47"/>
      <c r="F38" s="49" t="s">
        <v>40</v>
      </c>
      <c r="H38" s="13"/>
      <c r="I38" s="12"/>
      <c r="J38" s="12"/>
      <c r="K38" s="12"/>
      <c r="L38" s="23" t="s">
        <v>40</v>
      </c>
      <c r="M38" s="133">
        <v>57292395217</v>
      </c>
      <c r="N38" s="134"/>
      <c r="O38" s="133">
        <v>32365067995</v>
      </c>
      <c r="P38" s="134"/>
      <c r="Q38" s="1"/>
      <c r="U38" s="106">
        <v>57292395217</v>
      </c>
      <c r="V38" s="34"/>
      <c r="W38" s="107">
        <f t="shared" si="0"/>
        <v>0</v>
      </c>
      <c r="X38" s="108">
        <f t="shared" si="1"/>
        <v>0</v>
      </c>
    </row>
    <row r="39" spans="1:24" ht="15" hidden="1" customHeight="1">
      <c r="B39" s="46"/>
      <c r="C39" s="47"/>
      <c r="D39" s="47"/>
      <c r="E39" s="47"/>
      <c r="F39" s="49" t="s">
        <v>41</v>
      </c>
      <c r="H39" s="13"/>
      <c r="I39" s="12"/>
      <c r="J39" s="12"/>
      <c r="K39" s="12"/>
      <c r="L39" s="23" t="s">
        <v>41</v>
      </c>
      <c r="M39" s="133">
        <v>30180347708</v>
      </c>
      <c r="N39" s="134"/>
      <c r="O39" s="133">
        <v>22724380949</v>
      </c>
      <c r="P39" s="134"/>
      <c r="Q39" s="1"/>
      <c r="U39" s="106">
        <v>30180347708</v>
      </c>
      <c r="V39" s="34"/>
      <c r="W39" s="107">
        <f t="shared" si="0"/>
        <v>0</v>
      </c>
      <c r="X39" s="108">
        <f t="shared" si="1"/>
        <v>0</v>
      </c>
    </row>
    <row r="40" spans="1:24" ht="15" customHeight="1">
      <c r="B40" s="13"/>
      <c r="C40" s="12"/>
      <c r="D40" s="12" t="s">
        <v>485</v>
      </c>
      <c r="E40" s="12"/>
      <c r="F40" s="40"/>
      <c r="H40" s="13"/>
      <c r="I40" s="12"/>
      <c r="J40" s="12" t="s">
        <v>238</v>
      </c>
      <c r="K40" s="12"/>
      <c r="L40" s="23"/>
      <c r="M40" s="133">
        <f>SUM(M41,M43)</f>
        <v>38000000000</v>
      </c>
      <c r="N40" s="134"/>
      <c r="O40" s="133">
        <f>SUM(O41,O43)</f>
        <v>53000000000</v>
      </c>
      <c r="P40" s="134"/>
      <c r="Q40" s="1"/>
      <c r="U40" s="106">
        <v>38000000000</v>
      </c>
      <c r="V40" s="34"/>
      <c r="W40" s="107">
        <f t="shared" si="0"/>
        <v>0</v>
      </c>
      <c r="X40" s="108">
        <f t="shared" si="1"/>
        <v>0</v>
      </c>
    </row>
    <row r="41" spans="1:24" ht="15" hidden="1" customHeight="1">
      <c r="B41" s="46"/>
      <c r="C41" s="47"/>
      <c r="D41" s="47"/>
      <c r="E41" s="47" t="s">
        <v>38</v>
      </c>
      <c r="F41" s="49"/>
      <c r="H41" s="13"/>
      <c r="I41" s="12"/>
      <c r="J41" s="12"/>
      <c r="K41" s="12" t="s">
        <v>239</v>
      </c>
      <c r="L41" s="23"/>
      <c r="M41" s="136">
        <f>SUM(M42)</f>
        <v>0</v>
      </c>
      <c r="N41" s="134"/>
      <c r="O41" s="136">
        <f>SUM(O42)</f>
        <v>10000000000</v>
      </c>
      <c r="P41" s="134"/>
      <c r="Q41" s="1"/>
      <c r="U41" s="106">
        <v>0</v>
      </c>
      <c r="V41" s="34"/>
      <c r="W41" s="107">
        <f t="shared" si="0"/>
        <v>0</v>
      </c>
      <c r="X41" s="108">
        <f t="shared" si="1"/>
        <v>0</v>
      </c>
    </row>
    <row r="42" spans="1:24" ht="15" hidden="1" customHeight="1">
      <c r="B42" s="46"/>
      <c r="C42" s="47"/>
      <c r="D42" s="47"/>
      <c r="E42" s="47"/>
      <c r="F42" s="49" t="s">
        <v>150</v>
      </c>
      <c r="H42" s="13"/>
      <c r="I42" s="12"/>
      <c r="J42" s="12"/>
      <c r="K42" s="12"/>
      <c r="L42" s="23" t="s">
        <v>240</v>
      </c>
      <c r="M42" s="133">
        <v>0</v>
      </c>
      <c r="N42" s="134"/>
      <c r="O42" s="133">
        <v>10000000000</v>
      </c>
      <c r="P42" s="134"/>
      <c r="Q42" s="1"/>
      <c r="U42" s="106">
        <v>0</v>
      </c>
      <c r="V42" s="34"/>
      <c r="W42" s="107">
        <f t="shared" si="0"/>
        <v>0</v>
      </c>
      <c r="X42" s="108">
        <f t="shared" si="1"/>
        <v>0</v>
      </c>
    </row>
    <row r="43" spans="1:24" ht="15" hidden="1" customHeight="1">
      <c r="A43" s="101"/>
      <c r="B43" s="46"/>
      <c r="C43" s="47"/>
      <c r="D43" s="47"/>
      <c r="E43" s="47" t="s">
        <v>785</v>
      </c>
      <c r="F43" s="49"/>
      <c r="H43" s="13"/>
      <c r="I43" s="12"/>
      <c r="J43" s="12"/>
      <c r="K43" s="12" t="s">
        <v>465</v>
      </c>
      <c r="L43" s="23"/>
      <c r="M43" s="136">
        <f>SUM(M44)</f>
        <v>38000000000</v>
      </c>
      <c r="N43" s="134"/>
      <c r="O43" s="136">
        <f>SUM(O44)</f>
        <v>43000000000</v>
      </c>
      <c r="P43" s="134"/>
      <c r="Q43" s="1"/>
      <c r="U43" s="106">
        <v>38000000000</v>
      </c>
      <c r="V43" s="34"/>
      <c r="W43" s="107">
        <f t="shared" si="0"/>
        <v>0</v>
      </c>
      <c r="X43" s="108">
        <f t="shared" si="1"/>
        <v>0</v>
      </c>
    </row>
    <row r="44" spans="1:24" ht="15" hidden="1" customHeight="1">
      <c r="A44" s="101"/>
      <c r="B44" s="46"/>
      <c r="C44" s="47"/>
      <c r="D44" s="47"/>
      <c r="E44" s="47"/>
      <c r="F44" s="49" t="s">
        <v>786</v>
      </c>
      <c r="H44" s="13"/>
      <c r="I44" s="12"/>
      <c r="J44" s="12"/>
      <c r="K44" s="12"/>
      <c r="L44" s="23" t="s">
        <v>466</v>
      </c>
      <c r="M44" s="133">
        <v>38000000000</v>
      </c>
      <c r="N44" s="134"/>
      <c r="O44" s="133">
        <v>43000000000</v>
      </c>
      <c r="P44" s="134"/>
      <c r="Q44" s="1"/>
      <c r="U44" s="106">
        <v>38000000000</v>
      </c>
      <c r="V44" s="34"/>
      <c r="W44" s="107">
        <f t="shared" si="0"/>
        <v>0</v>
      </c>
      <c r="X44" s="108">
        <f t="shared" si="1"/>
        <v>0</v>
      </c>
    </row>
    <row r="45" spans="1:24" ht="15" customHeight="1">
      <c r="B45" s="13"/>
      <c r="C45" s="12"/>
      <c r="D45" s="12" t="s">
        <v>840</v>
      </c>
      <c r="E45" s="12"/>
      <c r="F45" s="40"/>
      <c r="H45" s="13"/>
      <c r="I45" s="12"/>
      <c r="J45" s="12" t="s">
        <v>833</v>
      </c>
      <c r="K45" s="12"/>
      <c r="L45" s="23"/>
      <c r="M45" s="133">
        <f>SUM(M46:M47)</f>
        <v>11463421119</v>
      </c>
      <c r="N45" s="134"/>
      <c r="O45" s="133">
        <f>SUM(O46:O47)</f>
        <v>3117705830</v>
      </c>
      <c r="P45" s="134"/>
      <c r="Q45" s="1"/>
      <c r="U45" s="106">
        <v>11463421119</v>
      </c>
      <c r="V45" s="34"/>
      <c r="W45" s="107">
        <f t="shared" si="0"/>
        <v>0</v>
      </c>
      <c r="X45" s="108">
        <f t="shared" si="1"/>
        <v>0</v>
      </c>
    </row>
    <row r="46" spans="1:24" ht="15" hidden="1" customHeight="1">
      <c r="A46" s="101"/>
      <c r="B46" s="46"/>
      <c r="C46" s="47"/>
      <c r="D46" s="47"/>
      <c r="E46" s="47" t="s">
        <v>832</v>
      </c>
      <c r="F46" s="49"/>
      <c r="H46" s="13"/>
      <c r="I46" s="12"/>
      <c r="J46" s="12"/>
      <c r="K46" s="12" t="s">
        <v>832</v>
      </c>
      <c r="L46" s="23"/>
      <c r="M46" s="133">
        <v>5500000000</v>
      </c>
      <c r="N46" s="134"/>
      <c r="O46" s="133">
        <v>2700000000</v>
      </c>
      <c r="P46" s="134"/>
      <c r="Q46" s="1"/>
      <c r="U46" s="106">
        <v>5500000000</v>
      </c>
      <c r="V46" s="34"/>
      <c r="W46" s="107">
        <f t="shared" si="0"/>
        <v>0</v>
      </c>
      <c r="X46" s="108">
        <f t="shared" si="1"/>
        <v>0</v>
      </c>
    </row>
    <row r="47" spans="1:24" ht="15" hidden="1" customHeight="1">
      <c r="A47" s="101"/>
      <c r="B47" s="46"/>
      <c r="C47" s="47"/>
      <c r="D47" s="47"/>
      <c r="E47" s="47" t="s">
        <v>39</v>
      </c>
      <c r="F47" s="49"/>
      <c r="H47" s="13"/>
      <c r="I47" s="12"/>
      <c r="J47" s="12"/>
      <c r="K47" s="12" t="s">
        <v>39</v>
      </c>
      <c r="L47" s="23"/>
      <c r="M47" s="133">
        <v>5963421119</v>
      </c>
      <c r="N47" s="134"/>
      <c r="O47" s="133">
        <v>417705830</v>
      </c>
      <c r="P47" s="134"/>
      <c r="Q47" s="1"/>
      <c r="U47" s="106">
        <v>5963421119</v>
      </c>
      <c r="V47" s="34"/>
      <c r="W47" s="107">
        <f t="shared" si="0"/>
        <v>0</v>
      </c>
      <c r="X47" s="108">
        <f t="shared" si="1"/>
        <v>0</v>
      </c>
    </row>
    <row r="48" spans="1:24" ht="15" customHeight="1">
      <c r="B48" s="13"/>
      <c r="C48" s="12"/>
      <c r="D48" s="12" t="s">
        <v>948</v>
      </c>
      <c r="E48" s="12"/>
      <c r="F48" s="40"/>
      <c r="H48" s="13"/>
      <c r="I48" s="12"/>
      <c r="J48" s="12" t="s">
        <v>900</v>
      </c>
      <c r="K48" s="12"/>
      <c r="L48" s="23"/>
      <c r="M48" s="133">
        <v>19300000000</v>
      </c>
      <c r="N48" s="134"/>
      <c r="O48" s="133">
        <v>26100000000</v>
      </c>
      <c r="P48" s="134"/>
      <c r="Q48" s="1"/>
      <c r="U48" s="106">
        <v>19300000000</v>
      </c>
      <c r="V48" s="34"/>
      <c r="W48" s="107">
        <f t="shared" si="0"/>
        <v>0</v>
      </c>
      <c r="X48" s="108">
        <f t="shared" si="1"/>
        <v>0</v>
      </c>
    </row>
    <row r="49" spans="2:24" ht="15" customHeight="1">
      <c r="B49" s="13"/>
      <c r="C49" s="12"/>
      <c r="D49" s="12" t="s">
        <v>949</v>
      </c>
      <c r="E49" s="12"/>
      <c r="F49" s="40"/>
      <c r="H49" s="13"/>
      <c r="I49" s="12"/>
      <c r="J49" s="12" t="s">
        <v>901</v>
      </c>
      <c r="K49" s="12"/>
      <c r="L49" s="23"/>
      <c r="M49" s="133">
        <v>20500000</v>
      </c>
      <c r="N49" s="134"/>
      <c r="O49" s="133">
        <v>20500000</v>
      </c>
      <c r="P49" s="134"/>
      <c r="Q49" s="1"/>
      <c r="U49" s="106">
        <v>20500000</v>
      </c>
      <c r="V49" s="34"/>
      <c r="W49" s="107">
        <f t="shared" si="0"/>
        <v>0</v>
      </c>
      <c r="X49" s="108">
        <f t="shared" si="1"/>
        <v>0</v>
      </c>
    </row>
    <row r="50" spans="2:24" ht="15" customHeight="1">
      <c r="B50" s="13"/>
      <c r="C50" s="12"/>
      <c r="D50" s="12" t="s">
        <v>950</v>
      </c>
      <c r="E50" s="12"/>
      <c r="F50" s="40"/>
      <c r="H50" s="13"/>
      <c r="I50" s="12"/>
      <c r="J50" s="12" t="s">
        <v>902</v>
      </c>
      <c r="K50" s="12"/>
      <c r="L50" s="23"/>
      <c r="M50" s="133">
        <f>SUM(M51:M62)</f>
        <v>37493705256</v>
      </c>
      <c r="N50" s="134"/>
      <c r="O50" s="133">
        <f>SUM(O51:O62)</f>
        <v>21561706527</v>
      </c>
      <c r="P50" s="134"/>
      <c r="Q50" s="1"/>
      <c r="U50" s="106">
        <v>37493705256</v>
      </c>
      <c r="V50" s="34"/>
      <c r="W50" s="107">
        <f t="shared" si="0"/>
        <v>0</v>
      </c>
      <c r="X50" s="108">
        <f t="shared" si="1"/>
        <v>0</v>
      </c>
    </row>
    <row r="51" spans="2:24" ht="15" hidden="1" customHeight="1">
      <c r="B51" s="46"/>
      <c r="C51" s="47"/>
      <c r="D51" s="47"/>
      <c r="E51" s="47" t="s">
        <v>244</v>
      </c>
      <c r="F51" s="49"/>
      <c r="H51" s="13"/>
      <c r="I51" s="12"/>
      <c r="J51" s="12"/>
      <c r="K51" s="12" t="s">
        <v>244</v>
      </c>
      <c r="L51" s="23"/>
      <c r="M51" s="133">
        <v>8999703118</v>
      </c>
      <c r="N51" s="134"/>
      <c r="O51" s="133">
        <v>10077537985</v>
      </c>
      <c r="P51" s="134"/>
      <c r="Q51" s="1"/>
      <c r="U51" s="106">
        <v>8999703118</v>
      </c>
      <c r="V51" s="34"/>
      <c r="W51" s="107">
        <f t="shared" si="0"/>
        <v>0</v>
      </c>
      <c r="X51" s="108">
        <f t="shared" si="1"/>
        <v>0</v>
      </c>
    </row>
    <row r="52" spans="2:24" ht="15" hidden="1" customHeight="1">
      <c r="B52" s="46"/>
      <c r="C52" s="47"/>
      <c r="D52" s="47"/>
      <c r="E52" s="47" t="s">
        <v>261</v>
      </c>
      <c r="F52" s="49"/>
      <c r="H52" s="13"/>
      <c r="I52" s="12"/>
      <c r="J52" s="12"/>
      <c r="K52" s="12" t="s">
        <v>261</v>
      </c>
      <c r="L52" s="23"/>
      <c r="M52" s="133">
        <v>311266713</v>
      </c>
      <c r="N52" s="134"/>
      <c r="O52" s="133">
        <v>232637466</v>
      </c>
      <c r="P52" s="134"/>
      <c r="Q52" s="1"/>
      <c r="U52" s="106">
        <v>311266713</v>
      </c>
      <c r="V52" s="34"/>
      <c r="W52" s="107">
        <f t="shared" si="0"/>
        <v>0</v>
      </c>
      <c r="X52" s="108">
        <f t="shared" si="1"/>
        <v>0</v>
      </c>
    </row>
    <row r="53" spans="2:24" ht="15" hidden="1" customHeight="1">
      <c r="B53" s="46"/>
      <c r="C53" s="47"/>
      <c r="D53" s="47"/>
      <c r="E53" s="47" t="s">
        <v>882</v>
      </c>
      <c r="F53" s="49"/>
      <c r="H53" s="13"/>
      <c r="I53" s="12"/>
      <c r="J53" s="12"/>
      <c r="K53" s="12" t="s">
        <v>882</v>
      </c>
      <c r="L53" s="23"/>
      <c r="M53" s="133">
        <v>1023746210</v>
      </c>
      <c r="N53" s="134"/>
      <c r="O53" s="133">
        <v>369600857</v>
      </c>
      <c r="P53" s="134"/>
      <c r="Q53" s="1"/>
      <c r="U53" s="106">
        <v>1023746210</v>
      </c>
      <c r="V53" s="34"/>
      <c r="W53" s="107">
        <f t="shared" si="0"/>
        <v>0</v>
      </c>
      <c r="X53" s="108">
        <f t="shared" si="1"/>
        <v>0</v>
      </c>
    </row>
    <row r="54" spans="2:24" ht="15" hidden="1" customHeight="1">
      <c r="B54" s="46"/>
      <c r="C54" s="47"/>
      <c r="D54" s="47"/>
      <c r="E54" s="47" t="s">
        <v>883</v>
      </c>
      <c r="F54" s="49"/>
      <c r="H54" s="13"/>
      <c r="I54" s="12"/>
      <c r="J54" s="12"/>
      <c r="K54" s="12" t="s">
        <v>883</v>
      </c>
      <c r="L54" s="23"/>
      <c r="M54" s="133">
        <v>323905257</v>
      </c>
      <c r="N54" s="134"/>
      <c r="O54" s="133">
        <v>407807697</v>
      </c>
      <c r="P54" s="134"/>
      <c r="Q54" s="1"/>
      <c r="U54" s="106">
        <v>323905257</v>
      </c>
      <c r="V54" s="34"/>
      <c r="W54" s="107">
        <f t="shared" si="0"/>
        <v>0</v>
      </c>
      <c r="X54" s="108">
        <f t="shared" si="1"/>
        <v>0</v>
      </c>
    </row>
    <row r="55" spans="2:24" ht="15" hidden="1" customHeight="1">
      <c r="B55" s="46"/>
      <c r="C55" s="47"/>
      <c r="D55" s="47"/>
      <c r="E55" s="47" t="s">
        <v>884</v>
      </c>
      <c r="F55" s="49"/>
      <c r="H55" s="13"/>
      <c r="I55" s="12"/>
      <c r="J55" s="12"/>
      <c r="K55" s="12" t="s">
        <v>884</v>
      </c>
      <c r="L55" s="23"/>
      <c r="M55" s="133">
        <v>25358137110</v>
      </c>
      <c r="N55" s="134"/>
      <c r="O55" s="133">
        <v>10362067603</v>
      </c>
      <c r="P55" s="134"/>
      <c r="Q55" s="1"/>
      <c r="U55" s="106">
        <v>25358137110</v>
      </c>
      <c r="V55" s="34"/>
      <c r="W55" s="107">
        <f t="shared" si="0"/>
        <v>0</v>
      </c>
      <c r="X55" s="108">
        <f t="shared" si="1"/>
        <v>0</v>
      </c>
    </row>
    <row r="56" spans="2:24" ht="15" hidden="1" customHeight="1">
      <c r="B56" s="46"/>
      <c r="C56" s="47"/>
      <c r="D56" s="47"/>
      <c r="E56" s="47" t="s">
        <v>885</v>
      </c>
      <c r="F56" s="49"/>
      <c r="H56" s="13"/>
      <c r="I56" s="12"/>
      <c r="J56" s="12"/>
      <c r="K56" s="12" t="s">
        <v>933</v>
      </c>
      <c r="L56" s="23"/>
      <c r="M56" s="133">
        <v>23683994</v>
      </c>
      <c r="N56" s="134"/>
      <c r="O56" s="133">
        <v>22005013</v>
      </c>
      <c r="P56" s="134"/>
      <c r="Q56" s="1"/>
      <c r="U56" s="106">
        <v>23683994</v>
      </c>
      <c r="V56" s="34"/>
      <c r="W56" s="107">
        <f t="shared" si="0"/>
        <v>0</v>
      </c>
      <c r="X56" s="108">
        <f t="shared" si="1"/>
        <v>0</v>
      </c>
    </row>
    <row r="57" spans="2:24" ht="15" hidden="1" customHeight="1">
      <c r="B57" s="46"/>
      <c r="C57" s="47"/>
      <c r="D57" s="47"/>
      <c r="E57" s="47" t="s">
        <v>886</v>
      </c>
      <c r="F57" s="49"/>
      <c r="H57" s="13"/>
      <c r="I57" s="12"/>
      <c r="J57" s="12"/>
      <c r="K57" s="12" t="s">
        <v>927</v>
      </c>
      <c r="L57" s="23"/>
      <c r="M57" s="133">
        <v>34061419</v>
      </c>
      <c r="N57" s="134"/>
      <c r="O57" s="133">
        <v>36181833</v>
      </c>
      <c r="P57" s="134"/>
      <c r="Q57" s="1"/>
      <c r="U57" s="106">
        <v>34061419</v>
      </c>
      <c r="V57" s="34"/>
      <c r="W57" s="107">
        <f t="shared" si="0"/>
        <v>0</v>
      </c>
      <c r="X57" s="108">
        <f t="shared" si="1"/>
        <v>0</v>
      </c>
    </row>
    <row r="58" spans="2:24" ht="15" hidden="1" customHeight="1">
      <c r="B58" s="46"/>
      <c r="C58" s="47"/>
      <c r="D58" s="47"/>
      <c r="E58" s="47" t="s">
        <v>887</v>
      </c>
      <c r="F58" s="49"/>
      <c r="H58" s="13"/>
      <c r="I58" s="12"/>
      <c r="J58" s="12"/>
      <c r="K58" s="12" t="s">
        <v>928</v>
      </c>
      <c r="L58" s="23"/>
      <c r="M58" s="133">
        <v>2251276</v>
      </c>
      <c r="N58" s="134"/>
      <c r="O58" s="133">
        <v>4211524</v>
      </c>
      <c r="P58" s="134"/>
      <c r="Q58" s="1"/>
      <c r="U58" s="106">
        <v>2251276</v>
      </c>
      <c r="V58" s="34"/>
      <c r="W58" s="107">
        <f t="shared" si="0"/>
        <v>0</v>
      </c>
      <c r="X58" s="108">
        <f t="shared" si="1"/>
        <v>0</v>
      </c>
    </row>
    <row r="59" spans="2:24" ht="15" hidden="1" customHeight="1">
      <c r="B59" s="46"/>
      <c r="C59" s="47"/>
      <c r="D59" s="47"/>
      <c r="E59" s="47" t="s">
        <v>888</v>
      </c>
      <c r="F59" s="49"/>
      <c r="H59" s="13"/>
      <c r="I59" s="12"/>
      <c r="J59" s="12"/>
      <c r="K59" s="12" t="s">
        <v>929</v>
      </c>
      <c r="L59" s="23"/>
      <c r="M59" s="133">
        <v>500154</v>
      </c>
      <c r="N59" s="134"/>
      <c r="O59" s="133">
        <v>498302</v>
      </c>
      <c r="P59" s="134"/>
      <c r="Q59" s="1"/>
      <c r="U59" s="106">
        <v>500154</v>
      </c>
      <c r="V59" s="34"/>
      <c r="W59" s="107">
        <f t="shared" si="0"/>
        <v>0</v>
      </c>
      <c r="X59" s="108">
        <f t="shared" si="1"/>
        <v>0</v>
      </c>
    </row>
    <row r="60" spans="2:24" ht="14.25" hidden="1" customHeight="1">
      <c r="B60" s="46"/>
      <c r="C60" s="47"/>
      <c r="D60" s="47"/>
      <c r="E60" s="47" t="s">
        <v>889</v>
      </c>
      <c r="F60" s="49"/>
      <c r="H60" s="13"/>
      <c r="I60" s="12"/>
      <c r="J60" s="12"/>
      <c r="K60" s="12" t="s">
        <v>930</v>
      </c>
      <c r="L60" s="23"/>
      <c r="M60" s="133">
        <v>254857</v>
      </c>
      <c r="N60" s="134"/>
      <c r="O60" s="133">
        <v>241387</v>
      </c>
      <c r="P60" s="134"/>
      <c r="Q60" s="1"/>
      <c r="U60" s="106">
        <v>254857</v>
      </c>
      <c r="V60" s="34"/>
      <c r="W60" s="107">
        <f t="shared" si="0"/>
        <v>0</v>
      </c>
      <c r="X60" s="108">
        <f t="shared" si="1"/>
        <v>0</v>
      </c>
    </row>
    <row r="61" spans="2:24" ht="15" hidden="1" customHeight="1">
      <c r="B61" s="46"/>
      <c r="C61" s="47"/>
      <c r="D61" s="47"/>
      <c r="E61" s="47" t="s">
        <v>890</v>
      </c>
      <c r="F61" s="49"/>
      <c r="H61" s="13"/>
      <c r="I61" s="12"/>
      <c r="J61" s="12"/>
      <c r="K61" s="12" t="s">
        <v>931</v>
      </c>
      <c r="L61" s="23"/>
      <c r="M61" s="133">
        <v>95305078</v>
      </c>
      <c r="N61" s="134"/>
      <c r="O61" s="133">
        <v>48793059</v>
      </c>
      <c r="P61" s="134"/>
      <c r="Q61" s="1"/>
      <c r="U61" s="106">
        <v>95305078</v>
      </c>
      <c r="V61" s="34"/>
      <c r="W61" s="107">
        <f t="shared" si="0"/>
        <v>0</v>
      </c>
      <c r="X61" s="108">
        <f t="shared" si="1"/>
        <v>0</v>
      </c>
    </row>
    <row r="62" spans="2:24" ht="15" hidden="1" customHeight="1">
      <c r="B62" s="46"/>
      <c r="C62" s="47"/>
      <c r="D62" s="47"/>
      <c r="E62" s="47" t="s">
        <v>891</v>
      </c>
      <c r="F62" s="49"/>
      <c r="H62" s="13"/>
      <c r="I62" s="12"/>
      <c r="J62" s="12"/>
      <c r="K62" s="12" t="s">
        <v>932</v>
      </c>
      <c r="L62" s="23"/>
      <c r="M62" s="133">
        <v>1320890070</v>
      </c>
      <c r="N62" s="134"/>
      <c r="O62" s="133">
        <v>123801</v>
      </c>
      <c r="P62" s="134"/>
      <c r="Q62" s="1"/>
      <c r="U62" s="106">
        <v>1320890070</v>
      </c>
      <c r="V62" s="34"/>
      <c r="W62" s="107">
        <f t="shared" si="0"/>
        <v>0</v>
      </c>
      <c r="X62" s="108">
        <f t="shared" si="1"/>
        <v>0</v>
      </c>
    </row>
    <row r="63" spans="2:24" ht="15" customHeight="1">
      <c r="B63" s="13"/>
      <c r="C63" s="12"/>
      <c r="D63" s="12" t="s">
        <v>531</v>
      </c>
      <c r="E63" s="12"/>
      <c r="F63" s="40"/>
      <c r="H63" s="13"/>
      <c r="I63" s="12"/>
      <c r="J63" s="12" t="s">
        <v>903</v>
      </c>
      <c r="K63" s="12"/>
      <c r="L63" s="23"/>
      <c r="M63" s="133">
        <v>3000000000</v>
      </c>
      <c r="N63" s="134"/>
      <c r="O63" s="133">
        <v>3000000000</v>
      </c>
      <c r="P63" s="134"/>
      <c r="Q63" s="1"/>
      <c r="U63" s="106">
        <v>3000000000</v>
      </c>
      <c r="V63" s="34"/>
      <c r="W63" s="107">
        <f t="shared" si="0"/>
        <v>0</v>
      </c>
      <c r="X63" s="108">
        <f t="shared" si="1"/>
        <v>0</v>
      </c>
    </row>
    <row r="64" spans="2:24" ht="15" customHeight="1">
      <c r="B64" s="13"/>
      <c r="C64" s="12"/>
      <c r="D64" s="12" t="s">
        <v>532</v>
      </c>
      <c r="E64" s="12"/>
      <c r="F64" s="40"/>
      <c r="H64" s="13"/>
      <c r="I64" s="12"/>
      <c r="J64" s="12" t="s">
        <v>904</v>
      </c>
      <c r="K64" s="12"/>
      <c r="L64" s="23"/>
      <c r="M64" s="133">
        <v>0</v>
      </c>
      <c r="N64" s="134"/>
      <c r="O64" s="133">
        <v>3000000000</v>
      </c>
      <c r="P64" s="134"/>
      <c r="Q64" s="1"/>
      <c r="U64" s="106"/>
      <c r="V64" s="34"/>
      <c r="W64" s="107">
        <f t="shared" si="0"/>
        <v>0</v>
      </c>
      <c r="X64" s="108">
        <f t="shared" si="1"/>
        <v>0</v>
      </c>
    </row>
    <row r="65" spans="2:24" ht="15" customHeight="1">
      <c r="B65" s="13" t="s">
        <v>792</v>
      </c>
      <c r="C65" s="12"/>
      <c r="D65" s="12"/>
      <c r="E65" s="12"/>
      <c r="F65" s="40"/>
      <c r="H65" s="13" t="s">
        <v>761</v>
      </c>
      <c r="I65" s="12"/>
      <c r="J65" s="12"/>
      <c r="K65" s="12"/>
      <c r="L65" s="23"/>
      <c r="M65" s="133"/>
      <c r="N65" s="134">
        <f>SUM(N66,N88,N91)</f>
        <v>3603987937233</v>
      </c>
      <c r="O65" s="133"/>
      <c r="P65" s="134">
        <f>SUM(P66,P88,P91)</f>
        <v>2955461788202</v>
      </c>
      <c r="Q65" s="1"/>
      <c r="U65" s="106"/>
      <c r="V65" s="34">
        <v>3603987937233</v>
      </c>
      <c r="W65" s="107">
        <f t="shared" si="0"/>
        <v>0</v>
      </c>
      <c r="X65" s="108">
        <f t="shared" si="1"/>
        <v>0</v>
      </c>
    </row>
    <row r="66" spans="2:24" ht="15" customHeight="1">
      <c r="B66" s="13"/>
      <c r="C66" s="12" t="s">
        <v>533</v>
      </c>
      <c r="D66" s="12"/>
      <c r="E66" s="12"/>
      <c r="F66" s="40"/>
      <c r="H66" s="13"/>
      <c r="I66" s="12" t="s">
        <v>278</v>
      </c>
      <c r="J66" s="12"/>
      <c r="K66" s="12"/>
      <c r="L66" s="23"/>
      <c r="M66" s="133"/>
      <c r="N66" s="134">
        <f>SUM(M67,M70,M71,M72,M73,M74,M75,M76,M77,M78,M87,M81,M84)</f>
        <v>3598133423665</v>
      </c>
      <c r="O66" s="133"/>
      <c r="P66" s="134">
        <f>SUM(O67,O70,O71,O72,O73,O74,O75,O76,O77,O78,O87,O81,O84)</f>
        <v>2941954747162</v>
      </c>
      <c r="Q66" s="1"/>
      <c r="U66" s="106"/>
      <c r="V66" s="34">
        <v>3598133423665</v>
      </c>
      <c r="W66" s="107">
        <f t="shared" si="0"/>
        <v>0</v>
      </c>
      <c r="X66" s="108">
        <f t="shared" si="1"/>
        <v>0</v>
      </c>
    </row>
    <row r="67" spans="2:24" ht="15" customHeight="1">
      <c r="B67" s="13"/>
      <c r="C67" s="12"/>
      <c r="D67" s="12" t="s">
        <v>534</v>
      </c>
      <c r="E67" s="12"/>
      <c r="F67" s="40"/>
      <c r="H67" s="13"/>
      <c r="I67" s="12"/>
      <c r="J67" s="12" t="s">
        <v>42</v>
      </c>
      <c r="K67" s="12"/>
      <c r="L67" s="23"/>
      <c r="M67" s="133">
        <f>SUM(M68:M69)</f>
        <v>367074822954</v>
      </c>
      <c r="N67" s="134"/>
      <c r="O67" s="133">
        <f>SUM(O68:O69)</f>
        <v>211371805958</v>
      </c>
      <c r="P67" s="134"/>
      <c r="Q67" s="1"/>
      <c r="U67" s="106">
        <v>367074822954</v>
      </c>
      <c r="V67" s="34"/>
      <c r="W67" s="107">
        <f t="shared" si="0"/>
        <v>0</v>
      </c>
      <c r="X67" s="108">
        <f t="shared" si="1"/>
        <v>0</v>
      </c>
    </row>
    <row r="68" spans="2:24" ht="15" customHeight="1">
      <c r="B68" s="13"/>
      <c r="C68" s="12"/>
      <c r="D68" s="12"/>
      <c r="E68" s="12" t="s">
        <v>535</v>
      </c>
      <c r="F68" s="40"/>
      <c r="H68" s="13"/>
      <c r="I68" s="12"/>
      <c r="J68" s="12"/>
      <c r="K68" s="12" t="s">
        <v>260</v>
      </c>
      <c r="L68" s="23"/>
      <c r="M68" s="133">
        <v>343872970702</v>
      </c>
      <c r="N68" s="134"/>
      <c r="O68" s="133">
        <v>194655642578</v>
      </c>
      <c r="P68" s="134"/>
      <c r="Q68" s="1"/>
      <c r="U68" s="106">
        <v>343872970702</v>
      </c>
      <c r="V68" s="34"/>
      <c r="W68" s="107">
        <f t="shared" si="0"/>
        <v>0</v>
      </c>
      <c r="X68" s="108">
        <f t="shared" si="1"/>
        <v>0</v>
      </c>
    </row>
    <row r="69" spans="2:24" ht="15" customHeight="1">
      <c r="B69" s="13"/>
      <c r="C69" s="12"/>
      <c r="D69" s="12"/>
      <c r="E69" s="12" t="s">
        <v>536</v>
      </c>
      <c r="F69" s="40"/>
      <c r="H69" s="13"/>
      <c r="I69" s="12"/>
      <c r="J69" s="12"/>
      <c r="K69" s="12" t="s">
        <v>287</v>
      </c>
      <c r="L69" s="23"/>
      <c r="M69" s="133">
        <v>23201852252</v>
      </c>
      <c r="N69" s="134"/>
      <c r="O69" s="133">
        <v>16716163380</v>
      </c>
      <c r="P69" s="134"/>
      <c r="Q69" s="1"/>
      <c r="U69" s="106">
        <v>23201852252</v>
      </c>
      <c r="V69" s="34"/>
      <c r="W69" s="107">
        <f t="shared" si="0"/>
        <v>0</v>
      </c>
      <c r="X69" s="108">
        <f t="shared" si="1"/>
        <v>0</v>
      </c>
    </row>
    <row r="70" spans="2:24" ht="15" customHeight="1">
      <c r="B70" s="13"/>
      <c r="C70" s="12"/>
      <c r="D70" s="12" t="s">
        <v>488</v>
      </c>
      <c r="E70" s="12"/>
      <c r="F70" s="40"/>
      <c r="H70" s="13"/>
      <c r="I70" s="12"/>
      <c r="J70" s="12" t="s">
        <v>251</v>
      </c>
      <c r="K70" s="12"/>
      <c r="L70" s="23"/>
      <c r="M70" s="133">
        <v>39383726589</v>
      </c>
      <c r="N70" s="134"/>
      <c r="O70" s="133">
        <v>24309306202</v>
      </c>
      <c r="P70" s="134"/>
      <c r="Q70" s="1"/>
      <c r="U70" s="106">
        <v>39383726589</v>
      </c>
      <c r="V70" s="34"/>
      <c r="W70" s="107">
        <f t="shared" si="0"/>
        <v>0</v>
      </c>
      <c r="X70" s="108">
        <f t="shared" si="1"/>
        <v>0</v>
      </c>
    </row>
    <row r="71" spans="2:24" ht="15" customHeight="1">
      <c r="B71" s="13"/>
      <c r="C71" s="12"/>
      <c r="D71" s="12" t="s">
        <v>537</v>
      </c>
      <c r="E71" s="12"/>
      <c r="F71" s="40"/>
      <c r="H71" s="13"/>
      <c r="I71" s="12"/>
      <c r="J71" s="12" t="s">
        <v>252</v>
      </c>
      <c r="K71" s="12"/>
      <c r="L71" s="23"/>
      <c r="M71" s="133">
        <v>7448634165</v>
      </c>
      <c r="N71" s="134"/>
      <c r="O71" s="133">
        <v>5402280092</v>
      </c>
      <c r="P71" s="134"/>
      <c r="Q71" s="1"/>
      <c r="U71" s="106">
        <v>7448634165</v>
      </c>
      <c r="V71" s="34"/>
      <c r="W71" s="107">
        <f t="shared" si="0"/>
        <v>0</v>
      </c>
      <c r="X71" s="108">
        <f t="shared" si="1"/>
        <v>0</v>
      </c>
    </row>
    <row r="72" spans="2:24" ht="15" customHeight="1">
      <c r="B72" s="13"/>
      <c r="C72" s="12"/>
      <c r="D72" s="12" t="s">
        <v>538</v>
      </c>
      <c r="E72" s="12"/>
      <c r="F72" s="40"/>
      <c r="H72" s="13"/>
      <c r="I72" s="12"/>
      <c r="J72" s="12" t="s">
        <v>253</v>
      </c>
      <c r="K72" s="12"/>
      <c r="L72" s="23"/>
      <c r="M72" s="133">
        <v>403201911587</v>
      </c>
      <c r="N72" s="134"/>
      <c r="O72" s="133">
        <v>247230203941</v>
      </c>
      <c r="P72" s="134"/>
      <c r="Q72" s="1"/>
      <c r="U72" s="106">
        <v>403201911587</v>
      </c>
      <c r="V72" s="34"/>
      <c r="W72" s="107">
        <f t="shared" ref="W72:W132" si="4">IFERROR(M72-U72,0)</f>
        <v>0</v>
      </c>
      <c r="X72" s="108">
        <f t="shared" ref="X72:X132" si="5">IFERROR(N72-V72,0)</f>
        <v>0</v>
      </c>
    </row>
    <row r="73" spans="2:24" ht="15" customHeight="1">
      <c r="B73" s="13"/>
      <c r="C73" s="12"/>
      <c r="D73" s="12" t="s">
        <v>539</v>
      </c>
      <c r="E73" s="12"/>
      <c r="F73" s="40"/>
      <c r="H73" s="13"/>
      <c r="I73" s="12"/>
      <c r="J73" s="12" t="s">
        <v>254</v>
      </c>
      <c r="K73" s="12"/>
      <c r="L73" s="23"/>
      <c r="M73" s="133">
        <v>749832957678</v>
      </c>
      <c r="N73" s="134"/>
      <c r="O73" s="133">
        <v>556682225526</v>
      </c>
      <c r="P73" s="134"/>
      <c r="Q73" s="1"/>
      <c r="U73" s="106">
        <v>749832957678</v>
      </c>
      <c r="V73" s="34"/>
      <c r="W73" s="107">
        <f t="shared" si="4"/>
        <v>0</v>
      </c>
      <c r="X73" s="108">
        <f t="shared" si="5"/>
        <v>0</v>
      </c>
    </row>
    <row r="74" spans="2:24" ht="15" customHeight="1">
      <c r="B74" s="13"/>
      <c r="C74" s="12"/>
      <c r="D74" s="12" t="s">
        <v>540</v>
      </c>
      <c r="E74" s="12"/>
      <c r="F74" s="40"/>
      <c r="H74" s="13"/>
      <c r="I74" s="12"/>
      <c r="J74" s="12" t="s">
        <v>255</v>
      </c>
      <c r="K74" s="12"/>
      <c r="L74" s="23"/>
      <c r="M74" s="133">
        <v>1016464116325</v>
      </c>
      <c r="N74" s="134"/>
      <c r="O74" s="133">
        <v>943977721916</v>
      </c>
      <c r="P74" s="134"/>
      <c r="Q74" s="1"/>
      <c r="U74" s="106">
        <v>1016464116325</v>
      </c>
      <c r="V74" s="34"/>
      <c r="W74" s="107">
        <f t="shared" si="4"/>
        <v>0</v>
      </c>
      <c r="X74" s="108">
        <f t="shared" si="5"/>
        <v>0</v>
      </c>
    </row>
    <row r="75" spans="2:24" ht="15" customHeight="1">
      <c r="B75" s="13"/>
      <c r="C75" s="12"/>
      <c r="D75" s="12" t="s">
        <v>541</v>
      </c>
      <c r="E75" s="12"/>
      <c r="F75" s="40"/>
      <c r="H75" s="13"/>
      <c r="I75" s="12"/>
      <c r="J75" s="12" t="s">
        <v>256</v>
      </c>
      <c r="K75" s="12"/>
      <c r="L75" s="23"/>
      <c r="M75" s="133">
        <v>0</v>
      </c>
      <c r="N75" s="134"/>
      <c r="O75" s="133">
        <v>0</v>
      </c>
      <c r="P75" s="134"/>
      <c r="Q75" s="1"/>
      <c r="U75" s="106">
        <v>0</v>
      </c>
      <c r="V75" s="34"/>
      <c r="W75" s="107">
        <f t="shared" si="4"/>
        <v>0</v>
      </c>
      <c r="X75" s="108">
        <f t="shared" si="5"/>
        <v>0</v>
      </c>
    </row>
    <row r="76" spans="2:24" ht="15" customHeight="1">
      <c r="B76" s="13"/>
      <c r="C76" s="12"/>
      <c r="D76" s="12" t="s">
        <v>542</v>
      </c>
      <c r="E76" s="12"/>
      <c r="F76" s="40"/>
      <c r="H76" s="13"/>
      <c r="I76" s="12"/>
      <c r="J76" s="12" t="s">
        <v>257</v>
      </c>
      <c r="K76" s="12"/>
      <c r="L76" s="23"/>
      <c r="M76" s="133">
        <v>124400000000</v>
      </c>
      <c r="N76" s="134"/>
      <c r="O76" s="133">
        <v>103500000000</v>
      </c>
      <c r="P76" s="134"/>
      <c r="Q76" s="1"/>
      <c r="U76" s="106">
        <v>124400000000</v>
      </c>
      <c r="V76" s="34"/>
      <c r="W76" s="107">
        <f t="shared" si="4"/>
        <v>0</v>
      </c>
      <c r="X76" s="108">
        <f t="shared" si="5"/>
        <v>0</v>
      </c>
    </row>
    <row r="77" spans="2:24" ht="15" customHeight="1">
      <c r="B77" s="13"/>
      <c r="C77" s="12"/>
      <c r="D77" s="12" t="s">
        <v>543</v>
      </c>
      <c r="E77" s="12"/>
      <c r="F77" s="40"/>
      <c r="H77" s="13"/>
      <c r="I77" s="12"/>
      <c r="J77" s="12" t="s">
        <v>258</v>
      </c>
      <c r="K77" s="12"/>
      <c r="L77" s="23"/>
      <c r="M77" s="133">
        <v>244807576419</v>
      </c>
      <c r="N77" s="137"/>
      <c r="O77" s="133">
        <v>414324080675</v>
      </c>
      <c r="P77" s="137"/>
      <c r="Q77" s="1"/>
      <c r="U77" s="106">
        <v>244807576419</v>
      </c>
      <c r="V77" s="34"/>
      <c r="W77" s="107">
        <f t="shared" si="4"/>
        <v>0</v>
      </c>
      <c r="X77" s="108">
        <f t="shared" si="5"/>
        <v>0</v>
      </c>
    </row>
    <row r="78" spans="2:24" ht="15" customHeight="1">
      <c r="B78" s="13"/>
      <c r="C78" s="12"/>
      <c r="D78" s="12" t="s">
        <v>544</v>
      </c>
      <c r="E78" s="12"/>
      <c r="F78" s="40"/>
      <c r="H78" s="13"/>
      <c r="I78" s="12"/>
      <c r="J78" s="12" t="s">
        <v>259</v>
      </c>
      <c r="K78" s="12"/>
      <c r="L78" s="23"/>
      <c r="M78" s="133">
        <f>SUM(M79:M80)</f>
        <v>3027868121</v>
      </c>
      <c r="N78" s="134"/>
      <c r="O78" s="133">
        <f>SUM(O79:O80)</f>
        <v>17111321541</v>
      </c>
      <c r="P78" s="134"/>
      <c r="Q78" s="1"/>
      <c r="U78" s="106">
        <v>3027868121</v>
      </c>
      <c r="V78" s="34"/>
      <c r="W78" s="107">
        <f t="shared" si="4"/>
        <v>0</v>
      </c>
      <c r="X78" s="108">
        <f t="shared" si="5"/>
        <v>0</v>
      </c>
    </row>
    <row r="79" spans="2:24" ht="15" customHeight="1">
      <c r="B79" s="13"/>
      <c r="C79" s="12"/>
      <c r="D79" s="12"/>
      <c r="E79" s="12" t="s">
        <v>489</v>
      </c>
      <c r="F79" s="40"/>
      <c r="H79" s="13"/>
      <c r="I79" s="12"/>
      <c r="J79" s="12"/>
      <c r="K79" s="12" t="s">
        <v>185</v>
      </c>
      <c r="L79" s="23"/>
      <c r="M79" s="133">
        <v>3027868121</v>
      </c>
      <c r="N79" s="134"/>
      <c r="O79" s="133">
        <v>942136632</v>
      </c>
      <c r="P79" s="134"/>
      <c r="Q79" s="1"/>
      <c r="U79" s="106">
        <v>3027868121</v>
      </c>
      <c r="V79" s="34"/>
      <c r="W79" s="107">
        <f t="shared" si="4"/>
        <v>0</v>
      </c>
      <c r="X79" s="108">
        <f t="shared" si="5"/>
        <v>0</v>
      </c>
    </row>
    <row r="80" spans="2:24" ht="15" customHeight="1">
      <c r="B80" s="13"/>
      <c r="C80" s="12"/>
      <c r="D80" s="12"/>
      <c r="E80" s="12" t="s">
        <v>490</v>
      </c>
      <c r="F80" s="40"/>
      <c r="H80" s="13"/>
      <c r="I80" s="12"/>
      <c r="J80" s="12"/>
      <c r="K80" s="12" t="s">
        <v>418</v>
      </c>
      <c r="L80" s="23"/>
      <c r="M80" s="133">
        <v>0</v>
      </c>
      <c r="N80" s="134"/>
      <c r="O80" s="133">
        <v>16169184909</v>
      </c>
      <c r="P80" s="134"/>
      <c r="Q80" s="1"/>
      <c r="U80" s="106">
        <v>0</v>
      </c>
      <c r="V80" s="34"/>
      <c r="W80" s="107">
        <f t="shared" si="4"/>
        <v>0</v>
      </c>
      <c r="X80" s="108">
        <f t="shared" si="5"/>
        <v>0</v>
      </c>
    </row>
    <row r="81" spans="2:24" ht="15" customHeight="1">
      <c r="B81" s="13"/>
      <c r="C81" s="12"/>
      <c r="D81" s="12" t="s">
        <v>491</v>
      </c>
      <c r="E81" s="12"/>
      <c r="F81" s="40"/>
      <c r="H81" s="13"/>
      <c r="I81" s="12"/>
      <c r="J81" s="12" t="s">
        <v>263</v>
      </c>
      <c r="K81" s="12"/>
      <c r="L81" s="23"/>
      <c r="M81" s="133">
        <f>SUM(M82:M83)</f>
        <v>609012854821</v>
      </c>
      <c r="N81" s="134"/>
      <c r="O81" s="133">
        <f>SUM(O82:O83)</f>
        <v>391603370424</v>
      </c>
      <c r="P81" s="134"/>
      <c r="Q81" s="1"/>
      <c r="U81" s="106">
        <v>609012854821</v>
      </c>
      <c r="V81" s="34"/>
      <c r="W81" s="107">
        <f t="shared" si="4"/>
        <v>0</v>
      </c>
      <c r="X81" s="108">
        <f t="shared" si="5"/>
        <v>0</v>
      </c>
    </row>
    <row r="82" spans="2:24" ht="15" hidden="1" customHeight="1">
      <c r="B82" s="46"/>
      <c r="C82" s="47"/>
      <c r="D82" s="47"/>
      <c r="E82" s="47" t="s">
        <v>37</v>
      </c>
      <c r="F82" s="49"/>
      <c r="H82" s="13"/>
      <c r="I82" s="12"/>
      <c r="J82" s="12"/>
      <c r="K82" s="12" t="s">
        <v>37</v>
      </c>
      <c r="L82" s="23"/>
      <c r="M82" s="133">
        <v>471223481981</v>
      </c>
      <c r="N82" s="134"/>
      <c r="O82" s="133">
        <v>286278727200</v>
      </c>
      <c r="P82" s="134"/>
      <c r="Q82" s="1"/>
      <c r="U82" s="106">
        <v>471223481981</v>
      </c>
      <c r="V82" s="34"/>
      <c r="W82" s="107">
        <f t="shared" si="4"/>
        <v>0</v>
      </c>
      <c r="X82" s="108">
        <f t="shared" si="5"/>
        <v>0</v>
      </c>
    </row>
    <row r="83" spans="2:24" ht="15" hidden="1" customHeight="1">
      <c r="B83" s="46"/>
      <c r="C83" s="47"/>
      <c r="D83" s="47"/>
      <c r="E83" s="47" t="s">
        <v>545</v>
      </c>
      <c r="F83" s="49"/>
      <c r="H83" s="13"/>
      <c r="I83" s="12"/>
      <c r="J83" s="12"/>
      <c r="K83" s="12" t="s">
        <v>232</v>
      </c>
      <c r="L83" s="23"/>
      <c r="M83" s="133">
        <v>137789372840</v>
      </c>
      <c r="N83" s="134"/>
      <c r="O83" s="133">
        <v>105324643224</v>
      </c>
      <c r="P83" s="134"/>
      <c r="Q83" s="1"/>
      <c r="U83" s="106">
        <v>137789372840</v>
      </c>
      <c r="V83" s="34"/>
      <c r="W83" s="107">
        <f t="shared" si="4"/>
        <v>0</v>
      </c>
      <c r="X83" s="108">
        <f t="shared" si="5"/>
        <v>0</v>
      </c>
    </row>
    <row r="84" spans="2:24" ht="15" customHeight="1">
      <c r="B84" s="13"/>
      <c r="C84" s="33"/>
      <c r="D84" s="12" t="s">
        <v>873</v>
      </c>
      <c r="E84" s="12"/>
      <c r="F84" s="40"/>
      <c r="H84" s="13"/>
      <c r="I84" s="12"/>
      <c r="J84" s="12" t="s">
        <v>870</v>
      </c>
      <c r="K84" s="12"/>
      <c r="L84" s="23"/>
      <c r="M84" s="133">
        <f>SUM(M85:M86)</f>
        <v>25919563463</v>
      </c>
      <c r="N84" s="134"/>
      <c r="O84" s="133">
        <f>SUM(O85:O86)</f>
        <v>22403136317</v>
      </c>
      <c r="P84" s="134"/>
      <c r="Q84" s="1"/>
      <c r="U84" s="106">
        <v>25919563463</v>
      </c>
      <c r="V84" s="34"/>
      <c r="W84" s="107">
        <f t="shared" si="4"/>
        <v>0</v>
      </c>
      <c r="X84" s="108">
        <f t="shared" si="5"/>
        <v>0</v>
      </c>
    </row>
    <row r="85" spans="2:24" ht="15" hidden="1" customHeight="1">
      <c r="B85" s="46"/>
      <c r="C85" s="47"/>
      <c r="D85" s="146"/>
      <c r="E85" s="47" t="s">
        <v>868</v>
      </c>
      <c r="F85" s="49"/>
      <c r="H85" s="13"/>
      <c r="I85" s="12"/>
      <c r="J85" s="12"/>
      <c r="K85" s="12" t="s">
        <v>853</v>
      </c>
      <c r="L85" s="23"/>
      <c r="M85" s="133">
        <v>9710495134</v>
      </c>
      <c r="N85" s="134"/>
      <c r="O85" s="133">
        <v>7701210605</v>
      </c>
      <c r="P85" s="134"/>
      <c r="Q85" s="1"/>
      <c r="U85" s="106">
        <v>9710495134</v>
      </c>
      <c r="V85" s="34"/>
      <c r="W85" s="107">
        <f t="shared" si="4"/>
        <v>0</v>
      </c>
      <c r="X85" s="108">
        <f t="shared" si="5"/>
        <v>0</v>
      </c>
    </row>
    <row r="86" spans="2:24" ht="15" hidden="1" customHeight="1">
      <c r="B86" s="46"/>
      <c r="C86" s="47"/>
      <c r="D86" s="146"/>
      <c r="E86" s="47" t="s">
        <v>869</v>
      </c>
      <c r="F86" s="49"/>
      <c r="H86" s="13"/>
      <c r="I86" s="12"/>
      <c r="J86" s="12"/>
      <c r="K86" s="12" t="s">
        <v>854</v>
      </c>
      <c r="L86" s="23"/>
      <c r="M86" s="133">
        <v>16209068329</v>
      </c>
      <c r="N86" s="134"/>
      <c r="O86" s="133">
        <v>14701925712</v>
      </c>
      <c r="P86" s="134"/>
      <c r="Q86" s="1"/>
      <c r="U86" s="106">
        <v>16209068329</v>
      </c>
      <c r="V86" s="34"/>
      <c r="W86" s="107">
        <f t="shared" si="4"/>
        <v>0</v>
      </c>
      <c r="X86" s="108">
        <f t="shared" si="5"/>
        <v>0</v>
      </c>
    </row>
    <row r="87" spans="2:24" ht="15" customHeight="1">
      <c r="B87" s="13"/>
      <c r="C87" s="12"/>
      <c r="D87" s="12" t="s">
        <v>872</v>
      </c>
      <c r="E87" s="12"/>
      <c r="F87" s="40"/>
      <c r="H87" s="13"/>
      <c r="I87" s="12"/>
      <c r="J87" s="12" t="s">
        <v>871</v>
      </c>
      <c r="K87" s="12"/>
      <c r="L87" s="23"/>
      <c r="M87" s="133">
        <v>7559391543</v>
      </c>
      <c r="N87" s="134"/>
      <c r="O87" s="133">
        <v>4039294570</v>
      </c>
      <c r="P87" s="134"/>
      <c r="Q87" s="1"/>
      <c r="U87" s="106">
        <v>7559391543</v>
      </c>
      <c r="V87" s="34"/>
      <c r="W87" s="107">
        <f t="shared" si="4"/>
        <v>0</v>
      </c>
      <c r="X87" s="108">
        <f t="shared" si="5"/>
        <v>0</v>
      </c>
    </row>
    <row r="88" spans="2:24" ht="15" customHeight="1">
      <c r="B88" s="13"/>
      <c r="C88" s="12" t="s">
        <v>546</v>
      </c>
      <c r="D88" s="12"/>
      <c r="E88" s="12"/>
      <c r="F88" s="40"/>
      <c r="H88" s="13"/>
      <c r="I88" s="12" t="s">
        <v>414</v>
      </c>
      <c r="J88" s="12"/>
      <c r="K88" s="12"/>
      <c r="L88" s="23"/>
      <c r="M88" s="133"/>
      <c r="N88" s="134">
        <f>SUM(M89:M90)</f>
        <v>1784300400</v>
      </c>
      <c r="O88" s="133"/>
      <c r="P88" s="134">
        <f>SUM(O89:O90)</f>
        <v>10963742800</v>
      </c>
      <c r="Q88" s="1"/>
      <c r="U88" s="106"/>
      <c r="V88" s="34">
        <v>1784300400</v>
      </c>
      <c r="W88" s="107">
        <f t="shared" si="4"/>
        <v>0</v>
      </c>
      <c r="X88" s="108">
        <f t="shared" si="5"/>
        <v>0</v>
      </c>
    </row>
    <row r="89" spans="2:24" ht="15" customHeight="1">
      <c r="B89" s="13"/>
      <c r="C89" s="12"/>
      <c r="D89" s="12" t="s">
        <v>547</v>
      </c>
      <c r="E89" s="12"/>
      <c r="F89" s="40"/>
      <c r="H89" s="13"/>
      <c r="I89" s="12"/>
      <c r="J89" s="12" t="s">
        <v>262</v>
      </c>
      <c r="K89" s="12"/>
      <c r="L89" s="23"/>
      <c r="M89" s="133">
        <v>1784300400</v>
      </c>
      <c r="N89" s="134"/>
      <c r="O89" s="133">
        <v>10963742800</v>
      </c>
      <c r="P89" s="134"/>
      <c r="Q89" s="1"/>
      <c r="U89" s="106">
        <v>1784300400</v>
      </c>
      <c r="V89" s="34"/>
      <c r="W89" s="107">
        <f t="shared" si="4"/>
        <v>0</v>
      </c>
      <c r="X89" s="108">
        <f t="shared" si="5"/>
        <v>0</v>
      </c>
    </row>
    <row r="90" spans="2:24" ht="15" customHeight="1">
      <c r="B90" s="13"/>
      <c r="C90" s="12"/>
      <c r="D90" s="12" t="s">
        <v>548</v>
      </c>
      <c r="E90" s="12"/>
      <c r="F90" s="40"/>
      <c r="H90" s="13"/>
      <c r="I90" s="12"/>
      <c r="J90" s="12" t="s">
        <v>467</v>
      </c>
      <c r="K90" s="12"/>
      <c r="L90" s="23"/>
      <c r="M90" s="133">
        <v>0</v>
      </c>
      <c r="N90" s="134"/>
      <c r="O90" s="133">
        <v>0</v>
      </c>
      <c r="P90" s="134"/>
      <c r="Q90" s="1"/>
      <c r="U90" s="106">
        <v>0</v>
      </c>
      <c r="V90" s="34"/>
      <c r="W90" s="107">
        <f t="shared" si="4"/>
        <v>0</v>
      </c>
      <c r="X90" s="108">
        <f t="shared" si="5"/>
        <v>0</v>
      </c>
    </row>
    <row r="91" spans="2:24" ht="15" customHeight="1">
      <c r="B91" s="13"/>
      <c r="C91" s="12" t="s">
        <v>549</v>
      </c>
      <c r="D91" s="12"/>
      <c r="E91" s="12"/>
      <c r="F91" s="40"/>
      <c r="H91" s="13"/>
      <c r="I91" s="12" t="s">
        <v>415</v>
      </c>
      <c r="J91" s="12"/>
      <c r="K91" s="12"/>
      <c r="L91" s="23"/>
      <c r="M91" s="133"/>
      <c r="N91" s="134">
        <f>SUM(M92,M95)</f>
        <v>4070213168</v>
      </c>
      <c r="O91" s="133"/>
      <c r="P91" s="134">
        <f>SUM(O92,O95)</f>
        <v>2543298240</v>
      </c>
      <c r="Q91" s="1"/>
      <c r="U91" s="106"/>
      <c r="V91" s="34">
        <v>4070213168</v>
      </c>
      <c r="W91" s="107">
        <f t="shared" si="4"/>
        <v>0</v>
      </c>
      <c r="X91" s="108">
        <f t="shared" si="5"/>
        <v>0</v>
      </c>
    </row>
    <row r="92" spans="2:24" ht="15" customHeight="1">
      <c r="B92" s="13"/>
      <c r="C92" s="12"/>
      <c r="D92" s="12" t="s">
        <v>486</v>
      </c>
      <c r="E92" s="12"/>
      <c r="F92" s="40"/>
      <c r="H92" s="13"/>
      <c r="I92" s="12"/>
      <c r="J92" s="12" t="s">
        <v>403</v>
      </c>
      <c r="K92" s="12"/>
      <c r="L92" s="23"/>
      <c r="M92" s="133">
        <f>+M93</f>
        <v>2457412500</v>
      </c>
      <c r="N92" s="138"/>
      <c r="O92" s="133">
        <f>+O93</f>
        <v>2039771000</v>
      </c>
      <c r="P92" s="139"/>
      <c r="Q92" s="1"/>
      <c r="U92" s="106">
        <v>2457412500</v>
      </c>
      <c r="V92" s="34"/>
      <c r="W92" s="107">
        <f t="shared" si="4"/>
        <v>0</v>
      </c>
      <c r="X92" s="108">
        <f t="shared" si="5"/>
        <v>0</v>
      </c>
    </row>
    <row r="93" spans="2:24" ht="15" hidden="1" customHeight="1">
      <c r="B93" s="46"/>
      <c r="C93" s="47"/>
      <c r="D93" s="47"/>
      <c r="E93" s="47" t="s">
        <v>550</v>
      </c>
      <c r="F93" s="49"/>
      <c r="H93" s="13"/>
      <c r="I93" s="12"/>
      <c r="J93" s="12"/>
      <c r="K93" s="12" t="s">
        <v>404</v>
      </c>
      <c r="L93" s="23"/>
      <c r="M93" s="136">
        <f>+M94</f>
        <v>2457412500</v>
      </c>
      <c r="N93" s="138"/>
      <c r="O93" s="136">
        <f>+O94</f>
        <v>2039771000</v>
      </c>
      <c r="P93" s="139"/>
      <c r="Q93" s="1"/>
      <c r="U93" s="106">
        <v>2457412500</v>
      </c>
      <c r="V93" s="34"/>
      <c r="W93" s="107">
        <f t="shared" si="4"/>
        <v>0</v>
      </c>
      <c r="X93" s="108">
        <f t="shared" si="5"/>
        <v>0</v>
      </c>
    </row>
    <row r="94" spans="2:24" ht="15" hidden="1" customHeight="1">
      <c r="B94" s="46"/>
      <c r="C94" s="47"/>
      <c r="D94" s="47"/>
      <c r="E94" s="47"/>
      <c r="F94" s="49" t="s">
        <v>551</v>
      </c>
      <c r="H94" s="13"/>
      <c r="I94" s="12"/>
      <c r="J94" s="12"/>
      <c r="K94" s="12"/>
      <c r="L94" s="23" t="s">
        <v>405</v>
      </c>
      <c r="M94" s="133">
        <v>2457412500</v>
      </c>
      <c r="N94" s="138"/>
      <c r="O94" s="133">
        <v>2039771000</v>
      </c>
      <c r="P94" s="139"/>
      <c r="Q94" s="1"/>
      <c r="U94" s="106">
        <v>2457412500</v>
      </c>
      <c r="V94" s="34"/>
      <c r="W94" s="107">
        <f t="shared" si="4"/>
        <v>0</v>
      </c>
      <c r="X94" s="108">
        <f t="shared" si="5"/>
        <v>0</v>
      </c>
    </row>
    <row r="95" spans="2:24" ht="15" customHeight="1">
      <c r="B95" s="13"/>
      <c r="C95" s="12"/>
      <c r="D95" s="12" t="s">
        <v>487</v>
      </c>
      <c r="E95" s="12"/>
      <c r="F95" s="40"/>
      <c r="H95" s="13"/>
      <c r="I95" s="12"/>
      <c r="J95" s="12" t="s">
        <v>412</v>
      </c>
      <c r="K95" s="12"/>
      <c r="L95" s="23"/>
      <c r="M95" s="133">
        <f>SUM(M96,M99,M102)</f>
        <v>1612800668</v>
      </c>
      <c r="N95" s="138"/>
      <c r="O95" s="133">
        <f>SUM(O96,O99,O102)</f>
        <v>503527240</v>
      </c>
      <c r="P95" s="139"/>
      <c r="Q95" s="1"/>
      <c r="U95" s="106">
        <v>1612800668</v>
      </c>
      <c r="V95" s="34"/>
      <c r="W95" s="107">
        <f t="shared" si="4"/>
        <v>0</v>
      </c>
      <c r="X95" s="108">
        <f t="shared" si="5"/>
        <v>0</v>
      </c>
    </row>
    <row r="96" spans="2:24" ht="15" hidden="1" customHeight="1">
      <c r="B96" s="46"/>
      <c r="C96" s="47"/>
      <c r="D96" s="47"/>
      <c r="E96" s="47" t="s">
        <v>402</v>
      </c>
      <c r="F96" s="49"/>
      <c r="H96" s="13"/>
      <c r="I96" s="12"/>
      <c r="J96" s="12"/>
      <c r="K96" s="12" t="s">
        <v>408</v>
      </c>
      <c r="L96" s="23"/>
      <c r="M96" s="136">
        <f>SUM(M97:M98)</f>
        <v>124491426</v>
      </c>
      <c r="N96" s="138"/>
      <c r="O96" s="136">
        <f>SUM(O97:O98)</f>
        <v>37272000</v>
      </c>
      <c r="P96" s="139"/>
      <c r="Q96" s="1"/>
      <c r="U96" s="106">
        <v>124491426</v>
      </c>
      <c r="V96" s="34"/>
      <c r="W96" s="107">
        <f t="shared" si="4"/>
        <v>0</v>
      </c>
      <c r="X96" s="108">
        <f t="shared" si="5"/>
        <v>0</v>
      </c>
    </row>
    <row r="97" spans="2:24" ht="15" hidden="1" customHeight="1">
      <c r="B97" s="46"/>
      <c r="C97" s="47"/>
      <c r="D97" s="47"/>
      <c r="E97" s="47"/>
      <c r="F97" s="49" t="s">
        <v>624</v>
      </c>
      <c r="H97" s="13"/>
      <c r="I97" s="12"/>
      <c r="J97" s="12"/>
      <c r="K97" s="12"/>
      <c r="L97" s="23" t="s">
        <v>406</v>
      </c>
      <c r="M97" s="133">
        <v>25473426</v>
      </c>
      <c r="N97" s="138"/>
      <c r="O97" s="133">
        <v>0</v>
      </c>
      <c r="P97" s="139"/>
      <c r="Q97" s="1"/>
      <c r="U97" s="106">
        <v>25473426</v>
      </c>
      <c r="V97" s="34"/>
      <c r="W97" s="107">
        <f t="shared" si="4"/>
        <v>0</v>
      </c>
      <c r="X97" s="108">
        <f t="shared" si="5"/>
        <v>0</v>
      </c>
    </row>
    <row r="98" spans="2:24" ht="15" hidden="1" customHeight="1">
      <c r="B98" s="46"/>
      <c r="C98" s="47"/>
      <c r="D98" s="47"/>
      <c r="E98" s="47"/>
      <c r="F98" s="49" t="s">
        <v>837</v>
      </c>
      <c r="H98" s="13"/>
      <c r="I98" s="12"/>
      <c r="J98" s="12"/>
      <c r="K98" s="12"/>
      <c r="L98" s="23" t="s">
        <v>407</v>
      </c>
      <c r="M98" s="133">
        <v>99018000</v>
      </c>
      <c r="N98" s="138"/>
      <c r="O98" s="133">
        <v>37272000</v>
      </c>
      <c r="P98" s="139"/>
      <c r="Q98" s="1"/>
      <c r="U98" s="106">
        <v>99018000</v>
      </c>
      <c r="V98" s="34"/>
      <c r="W98" s="107">
        <f t="shared" si="4"/>
        <v>0</v>
      </c>
      <c r="X98" s="108">
        <f t="shared" si="5"/>
        <v>0</v>
      </c>
    </row>
    <row r="99" spans="2:24" ht="15" hidden="1" customHeight="1">
      <c r="B99" s="46"/>
      <c r="C99" s="47"/>
      <c r="D99" s="47"/>
      <c r="E99" s="47" t="s">
        <v>625</v>
      </c>
      <c r="F99" s="49"/>
      <c r="H99" s="13"/>
      <c r="I99" s="12"/>
      <c r="J99" s="12"/>
      <c r="K99" s="12" t="s">
        <v>409</v>
      </c>
      <c r="L99" s="23"/>
      <c r="M99" s="136">
        <f>SUM(M100:M101)</f>
        <v>105000000</v>
      </c>
      <c r="N99" s="138"/>
      <c r="O99" s="136">
        <f>SUM(O100:O101)</f>
        <v>105000000</v>
      </c>
      <c r="P99" s="139"/>
      <c r="Q99" s="1"/>
      <c r="U99" s="106">
        <v>105000000</v>
      </c>
      <c r="V99" s="34"/>
      <c r="W99" s="107">
        <f t="shared" si="4"/>
        <v>0</v>
      </c>
      <c r="X99" s="108">
        <f t="shared" si="5"/>
        <v>0</v>
      </c>
    </row>
    <row r="100" spans="2:24" ht="15" hidden="1" customHeight="1">
      <c r="B100" s="46"/>
      <c r="C100" s="47"/>
      <c r="D100" s="47"/>
      <c r="E100" s="47"/>
      <c r="F100" s="49" t="s">
        <v>626</v>
      </c>
      <c r="H100" s="13"/>
      <c r="I100" s="12"/>
      <c r="J100" s="12"/>
      <c r="K100" s="12"/>
      <c r="L100" s="23" t="s">
        <v>410</v>
      </c>
      <c r="M100" s="133">
        <v>0</v>
      </c>
      <c r="N100" s="138"/>
      <c r="O100" s="133">
        <v>0</v>
      </c>
      <c r="P100" s="139"/>
      <c r="Q100" s="1"/>
      <c r="U100" s="106">
        <v>0</v>
      </c>
      <c r="V100" s="34"/>
      <c r="W100" s="107">
        <f t="shared" si="4"/>
        <v>0</v>
      </c>
      <c r="X100" s="108">
        <f t="shared" si="5"/>
        <v>0</v>
      </c>
    </row>
    <row r="101" spans="2:24" ht="15" hidden="1" customHeight="1">
      <c r="B101" s="46"/>
      <c r="C101" s="47"/>
      <c r="D101" s="47"/>
      <c r="E101" s="47"/>
      <c r="F101" s="49" t="s">
        <v>838</v>
      </c>
      <c r="H101" s="13"/>
      <c r="I101" s="12"/>
      <c r="J101" s="12"/>
      <c r="K101" s="12"/>
      <c r="L101" s="23" t="s">
        <v>411</v>
      </c>
      <c r="M101" s="133">
        <v>105000000</v>
      </c>
      <c r="N101" s="138"/>
      <c r="O101" s="133">
        <v>105000000</v>
      </c>
      <c r="P101" s="139"/>
      <c r="Q101" s="1"/>
      <c r="U101" s="106">
        <v>105000000</v>
      </c>
      <c r="V101" s="34"/>
      <c r="W101" s="107">
        <f t="shared" si="4"/>
        <v>0</v>
      </c>
      <c r="X101" s="108">
        <f t="shared" si="5"/>
        <v>0</v>
      </c>
    </row>
    <row r="102" spans="2:24" ht="15" hidden="1" customHeight="1">
      <c r="B102" s="46"/>
      <c r="C102" s="47"/>
      <c r="D102" s="47"/>
      <c r="E102" s="47" t="s">
        <v>839</v>
      </c>
      <c r="F102" s="49"/>
      <c r="H102" s="13"/>
      <c r="I102" s="12"/>
      <c r="J102" s="12"/>
      <c r="K102" s="12" t="s">
        <v>816</v>
      </c>
      <c r="L102" s="123"/>
      <c r="M102" s="136">
        <f>SUM(M103)</f>
        <v>1383309242</v>
      </c>
      <c r="N102" s="138"/>
      <c r="O102" s="136">
        <f>SUM(O103)</f>
        <v>361255240</v>
      </c>
      <c r="P102" s="139"/>
      <c r="Q102" s="1"/>
      <c r="U102" s="106">
        <v>1383309242</v>
      </c>
      <c r="V102" s="34"/>
      <c r="W102" s="107">
        <f t="shared" si="4"/>
        <v>0</v>
      </c>
      <c r="X102" s="108">
        <f t="shared" si="5"/>
        <v>0</v>
      </c>
    </row>
    <row r="103" spans="2:24" ht="15" hidden="1" customHeight="1">
      <c r="B103" s="46"/>
      <c r="C103" s="47"/>
      <c r="D103" s="47"/>
      <c r="E103" s="47"/>
      <c r="F103" s="49" t="s">
        <v>788</v>
      </c>
      <c r="H103" s="13"/>
      <c r="I103" s="12"/>
      <c r="J103" s="12"/>
      <c r="K103" s="12"/>
      <c r="L103" s="23" t="s">
        <v>815</v>
      </c>
      <c r="M103" s="133">
        <v>1383309242</v>
      </c>
      <c r="N103" s="138"/>
      <c r="O103" s="133">
        <v>361255240</v>
      </c>
      <c r="P103" s="139"/>
      <c r="Q103" s="1"/>
      <c r="U103" s="106">
        <v>1383309242</v>
      </c>
      <c r="V103" s="34"/>
      <c r="W103" s="107">
        <f t="shared" si="4"/>
        <v>0</v>
      </c>
      <c r="X103" s="108">
        <f t="shared" si="5"/>
        <v>0</v>
      </c>
    </row>
    <row r="104" spans="2:24" ht="15" customHeight="1">
      <c r="B104" s="13" t="s">
        <v>793</v>
      </c>
      <c r="C104" s="12"/>
      <c r="D104" s="12"/>
      <c r="E104" s="12"/>
      <c r="F104" s="40"/>
      <c r="H104" s="13" t="s">
        <v>762</v>
      </c>
      <c r="I104" s="12"/>
      <c r="J104" s="12"/>
      <c r="K104" s="12"/>
      <c r="L104" s="23"/>
      <c r="M104" s="133"/>
      <c r="N104" s="134">
        <f>SUM(M105)</f>
        <v>0</v>
      </c>
      <c r="O104" s="133"/>
      <c r="P104" s="134">
        <f>SUM(O105)</f>
        <v>1200000000</v>
      </c>
      <c r="Q104" s="1"/>
      <c r="U104" s="106"/>
      <c r="V104" s="34">
        <v>0</v>
      </c>
      <c r="W104" s="107">
        <f t="shared" si="4"/>
        <v>0</v>
      </c>
      <c r="X104" s="108">
        <f t="shared" si="5"/>
        <v>0</v>
      </c>
    </row>
    <row r="105" spans="2:24" ht="15" customHeight="1">
      <c r="B105" s="13"/>
      <c r="C105" s="12" t="s">
        <v>552</v>
      </c>
      <c r="D105" s="12"/>
      <c r="E105" s="12"/>
      <c r="F105" s="40"/>
      <c r="H105" s="13"/>
      <c r="I105" s="12" t="s">
        <v>413</v>
      </c>
      <c r="J105" s="12"/>
      <c r="K105" s="12"/>
      <c r="L105" s="23"/>
      <c r="M105" s="133">
        <v>0</v>
      </c>
      <c r="N105" s="134"/>
      <c r="O105" s="133">
        <v>1200000000</v>
      </c>
      <c r="P105" s="134"/>
      <c r="Q105" s="1"/>
      <c r="U105" s="106">
        <v>0</v>
      </c>
      <c r="V105" s="34"/>
      <c r="W105" s="107">
        <f t="shared" si="4"/>
        <v>0</v>
      </c>
      <c r="X105" s="108">
        <f t="shared" si="5"/>
        <v>0</v>
      </c>
    </row>
    <row r="106" spans="2:24" ht="15" customHeight="1">
      <c r="B106" s="13" t="s">
        <v>794</v>
      </c>
      <c r="C106" s="12"/>
      <c r="D106" s="12"/>
      <c r="E106" s="12"/>
      <c r="F106" s="40"/>
      <c r="H106" s="13" t="s">
        <v>763</v>
      </c>
      <c r="I106" s="12"/>
      <c r="J106" s="12"/>
      <c r="K106" s="12"/>
      <c r="L106" s="23"/>
      <c r="M106" s="133"/>
      <c r="N106" s="134">
        <f>SUM(N107:N107)</f>
        <v>15203814992</v>
      </c>
      <c r="O106" s="133"/>
      <c r="P106" s="134">
        <f>SUM(P107:P107)</f>
        <v>12196721240</v>
      </c>
      <c r="Q106" s="1"/>
      <c r="U106" s="106"/>
      <c r="V106" s="34">
        <v>15203814992</v>
      </c>
      <c r="W106" s="107">
        <f t="shared" si="4"/>
        <v>0</v>
      </c>
      <c r="X106" s="108">
        <f t="shared" si="5"/>
        <v>0</v>
      </c>
    </row>
    <row r="107" spans="2:24" ht="15" customHeight="1">
      <c r="B107" s="13"/>
      <c r="C107" s="12" t="s">
        <v>905</v>
      </c>
      <c r="D107" s="12"/>
      <c r="E107" s="12"/>
      <c r="F107" s="40"/>
      <c r="H107" s="13"/>
      <c r="I107" s="12" t="s">
        <v>413</v>
      </c>
      <c r="J107" s="12"/>
      <c r="K107" s="12"/>
      <c r="L107" s="23"/>
      <c r="M107" s="133"/>
      <c r="N107" s="134">
        <v>15203814992</v>
      </c>
      <c r="O107" s="133"/>
      <c r="P107" s="134">
        <v>12196721240</v>
      </c>
      <c r="Q107" s="1"/>
      <c r="U107" s="106"/>
      <c r="V107" s="34">
        <v>15203814992</v>
      </c>
      <c r="W107" s="107">
        <f t="shared" si="4"/>
        <v>0</v>
      </c>
      <c r="X107" s="108">
        <f t="shared" si="5"/>
        <v>0</v>
      </c>
    </row>
    <row r="108" spans="2:24" ht="15" customHeight="1">
      <c r="B108" s="13" t="s">
        <v>795</v>
      </c>
      <c r="C108" s="12"/>
      <c r="D108" s="12"/>
      <c r="E108" s="12"/>
      <c r="F108" s="40"/>
      <c r="H108" s="13" t="s">
        <v>855</v>
      </c>
      <c r="I108" s="12"/>
      <c r="J108" s="12"/>
      <c r="K108" s="12"/>
      <c r="L108" s="23"/>
      <c r="M108" s="133"/>
      <c r="N108" s="134">
        <f>SUM(N109,N116,N117,N124,N125,N127,N123,N126)</f>
        <v>784409924669</v>
      </c>
      <c r="O108" s="133"/>
      <c r="P108" s="134">
        <f>SUM(P109,P116,P117,P124,P125,P127,P123,P126)</f>
        <v>624087607706</v>
      </c>
      <c r="Q108" s="1"/>
      <c r="U108" s="106"/>
      <c r="V108" s="34">
        <v>784409924669</v>
      </c>
      <c r="W108" s="107">
        <f t="shared" si="4"/>
        <v>0</v>
      </c>
      <c r="X108" s="108">
        <f t="shared" si="5"/>
        <v>0</v>
      </c>
    </row>
    <row r="109" spans="2:24" ht="15" customHeight="1">
      <c r="B109" s="13"/>
      <c r="C109" s="12" t="s">
        <v>907</v>
      </c>
      <c r="D109" s="12"/>
      <c r="E109" s="12"/>
      <c r="F109" s="40"/>
      <c r="H109" s="13"/>
      <c r="I109" s="12" t="s">
        <v>906</v>
      </c>
      <c r="J109" s="12"/>
      <c r="K109" s="12"/>
      <c r="L109" s="23"/>
      <c r="M109" s="133"/>
      <c r="N109" s="134">
        <f>SUM(M110,M113)</f>
        <v>479066154576</v>
      </c>
      <c r="O109" s="133"/>
      <c r="P109" s="134">
        <f>SUM(O110,O113)</f>
        <v>398080920044</v>
      </c>
      <c r="Q109" s="1"/>
      <c r="U109" s="106"/>
      <c r="V109" s="34">
        <v>479066154576</v>
      </c>
      <c r="W109" s="107">
        <f t="shared" si="4"/>
        <v>0</v>
      </c>
      <c r="X109" s="108">
        <f t="shared" si="5"/>
        <v>0</v>
      </c>
    </row>
    <row r="110" spans="2:24" ht="15" customHeight="1">
      <c r="B110" s="13"/>
      <c r="C110" s="12"/>
      <c r="D110" s="12" t="s">
        <v>553</v>
      </c>
      <c r="E110" s="12"/>
      <c r="F110" s="40"/>
      <c r="H110" s="13"/>
      <c r="I110" s="12"/>
      <c r="J110" s="12" t="s">
        <v>43</v>
      </c>
      <c r="K110" s="12"/>
      <c r="L110" s="23"/>
      <c r="M110" s="133">
        <f>SUM(M111:M112)</f>
        <v>272580827627</v>
      </c>
      <c r="N110" s="134"/>
      <c r="O110" s="133">
        <f>SUM(O111:O112)</f>
        <v>197963264276</v>
      </c>
      <c r="P110" s="134"/>
      <c r="Q110" s="1"/>
      <c r="U110" s="106">
        <v>272580827627</v>
      </c>
      <c r="V110" s="34"/>
      <c r="W110" s="107">
        <f t="shared" si="4"/>
        <v>0</v>
      </c>
      <c r="X110" s="108">
        <f t="shared" si="5"/>
        <v>0</v>
      </c>
    </row>
    <row r="111" spans="2:24" ht="15" hidden="1" customHeight="1">
      <c r="B111" s="46"/>
      <c r="C111" s="47"/>
      <c r="D111" s="47"/>
      <c r="E111" s="47" t="s">
        <v>44</v>
      </c>
      <c r="F111" s="49"/>
      <c r="H111" s="13"/>
      <c r="I111" s="12"/>
      <c r="J111" s="12"/>
      <c r="K111" s="12" t="s">
        <v>44</v>
      </c>
      <c r="L111" s="23"/>
      <c r="M111" s="133">
        <v>194872306853</v>
      </c>
      <c r="N111" s="134"/>
      <c r="O111" s="133">
        <v>72482837859</v>
      </c>
      <c r="P111" s="134"/>
      <c r="Q111" s="1"/>
      <c r="U111" s="106">
        <v>194872306853</v>
      </c>
      <c r="V111" s="34"/>
      <c r="W111" s="107">
        <f t="shared" si="4"/>
        <v>0</v>
      </c>
      <c r="X111" s="108">
        <f t="shared" si="5"/>
        <v>0</v>
      </c>
    </row>
    <row r="112" spans="2:24" ht="15" hidden="1" customHeight="1">
      <c r="B112" s="46"/>
      <c r="C112" s="47"/>
      <c r="D112" s="47"/>
      <c r="E112" s="47" t="s">
        <v>45</v>
      </c>
      <c r="F112" s="49"/>
      <c r="H112" s="13"/>
      <c r="I112" s="12"/>
      <c r="J112" s="12"/>
      <c r="K112" s="12" t="s">
        <v>45</v>
      </c>
      <c r="L112" s="23"/>
      <c r="M112" s="133">
        <v>77708520774</v>
      </c>
      <c r="N112" s="134"/>
      <c r="O112" s="133">
        <v>125480426417</v>
      </c>
      <c r="P112" s="134"/>
      <c r="Q112" s="1"/>
      <c r="U112" s="106">
        <v>77708520774</v>
      </c>
      <c r="V112" s="34"/>
      <c r="W112" s="107">
        <f t="shared" si="4"/>
        <v>0</v>
      </c>
      <c r="X112" s="108">
        <f t="shared" si="5"/>
        <v>0</v>
      </c>
    </row>
    <row r="113" spans="2:24" ht="15" customHeight="1">
      <c r="B113" s="13"/>
      <c r="C113" s="12"/>
      <c r="D113" s="12" t="s">
        <v>554</v>
      </c>
      <c r="E113" s="12"/>
      <c r="F113" s="40"/>
      <c r="H113" s="13"/>
      <c r="I113" s="12"/>
      <c r="J113" s="12" t="s">
        <v>46</v>
      </c>
      <c r="K113" s="12"/>
      <c r="L113" s="23"/>
      <c r="M113" s="133">
        <f>SUM(M114:M115)</f>
        <v>206485326949</v>
      </c>
      <c r="N113" s="134"/>
      <c r="O113" s="133">
        <f>SUM(O114:O115)</f>
        <v>200117655768</v>
      </c>
      <c r="P113" s="134"/>
      <c r="Q113" s="1"/>
      <c r="U113" s="106">
        <v>206485326949</v>
      </c>
      <c r="V113" s="34"/>
      <c r="W113" s="107">
        <f t="shared" si="4"/>
        <v>0</v>
      </c>
      <c r="X113" s="108">
        <f t="shared" si="5"/>
        <v>0</v>
      </c>
    </row>
    <row r="114" spans="2:24" ht="15" hidden="1" customHeight="1">
      <c r="B114" s="46"/>
      <c r="C114" s="47"/>
      <c r="D114" s="47"/>
      <c r="E114" s="47" t="s">
        <v>47</v>
      </c>
      <c r="F114" s="49"/>
      <c r="H114" s="13"/>
      <c r="I114" s="12"/>
      <c r="J114" s="12"/>
      <c r="K114" s="12" t="s">
        <v>47</v>
      </c>
      <c r="L114" s="23"/>
      <c r="M114" s="133">
        <v>195823836949</v>
      </c>
      <c r="N114" s="134"/>
      <c r="O114" s="133">
        <v>194409975768</v>
      </c>
      <c r="P114" s="134"/>
      <c r="Q114" s="1"/>
      <c r="U114" s="106">
        <v>195823836949</v>
      </c>
      <c r="V114" s="34"/>
      <c r="W114" s="107">
        <f t="shared" si="4"/>
        <v>0</v>
      </c>
      <c r="X114" s="108">
        <f t="shared" si="5"/>
        <v>0</v>
      </c>
    </row>
    <row r="115" spans="2:24" ht="15" hidden="1" customHeight="1">
      <c r="B115" s="46"/>
      <c r="C115" s="47"/>
      <c r="D115" s="47"/>
      <c r="E115" s="47" t="s">
        <v>48</v>
      </c>
      <c r="F115" s="49"/>
      <c r="H115" s="13"/>
      <c r="I115" s="12"/>
      <c r="J115" s="12"/>
      <c r="K115" s="12" t="s">
        <v>48</v>
      </c>
      <c r="L115" s="23"/>
      <c r="M115" s="133">
        <v>10661490000</v>
      </c>
      <c r="N115" s="134"/>
      <c r="O115" s="133">
        <v>5707680000</v>
      </c>
      <c r="P115" s="134"/>
      <c r="Q115" s="1"/>
      <c r="U115" s="106">
        <v>10661490000</v>
      </c>
      <c r="V115" s="34"/>
      <c r="W115" s="107">
        <f t="shared" si="4"/>
        <v>0</v>
      </c>
      <c r="X115" s="108">
        <f t="shared" si="5"/>
        <v>0</v>
      </c>
    </row>
    <row r="116" spans="2:24" ht="15" customHeight="1">
      <c r="B116" s="13"/>
      <c r="C116" s="12" t="s">
        <v>908</v>
      </c>
      <c r="D116" s="12"/>
      <c r="E116" s="12"/>
      <c r="F116" s="40"/>
      <c r="H116" s="13"/>
      <c r="I116" s="12" t="s">
        <v>912</v>
      </c>
      <c r="J116" s="12"/>
      <c r="K116" s="12"/>
      <c r="L116" s="23"/>
      <c r="M116" s="133"/>
      <c r="N116" s="134">
        <v>173400000000</v>
      </c>
      <c r="O116" s="133"/>
      <c r="P116" s="134">
        <v>109400000000</v>
      </c>
      <c r="Q116" s="1"/>
      <c r="U116" s="106"/>
      <c r="V116" s="34">
        <v>173400000000</v>
      </c>
      <c r="W116" s="107">
        <f t="shared" si="4"/>
        <v>0</v>
      </c>
      <c r="X116" s="108">
        <f t="shared" si="5"/>
        <v>0</v>
      </c>
    </row>
    <row r="117" spans="2:24" ht="15" customHeight="1">
      <c r="B117" s="13"/>
      <c r="C117" s="12" t="s">
        <v>909</v>
      </c>
      <c r="D117" s="12"/>
      <c r="E117" s="12"/>
      <c r="F117" s="40"/>
      <c r="H117" s="13"/>
      <c r="I117" s="12" t="s">
        <v>913</v>
      </c>
      <c r="J117" s="12"/>
      <c r="K117" s="12"/>
      <c r="L117" s="23"/>
      <c r="M117" s="133"/>
      <c r="N117" s="134">
        <f>SUM(M118,M122)</f>
        <v>6210046379</v>
      </c>
      <c r="O117" s="133"/>
      <c r="P117" s="134">
        <f>SUM(O118,O122)</f>
        <v>7066379655</v>
      </c>
      <c r="Q117" s="1"/>
      <c r="U117" s="106"/>
      <c r="V117" s="34">
        <v>6210046379</v>
      </c>
      <c r="W117" s="107">
        <f t="shared" si="4"/>
        <v>0</v>
      </c>
      <c r="X117" s="108">
        <f t="shared" si="5"/>
        <v>0</v>
      </c>
    </row>
    <row r="118" spans="2:24" ht="15" customHeight="1">
      <c r="B118" s="13"/>
      <c r="C118" s="12"/>
      <c r="D118" s="12" t="s">
        <v>492</v>
      </c>
      <c r="E118" s="12"/>
      <c r="F118" s="40"/>
      <c r="H118" s="13"/>
      <c r="I118" s="12"/>
      <c r="J118" s="12" t="s">
        <v>49</v>
      </c>
      <c r="K118" s="12"/>
      <c r="L118" s="23"/>
      <c r="M118" s="133">
        <f>SUM(M119:M121)</f>
        <v>6210043704</v>
      </c>
      <c r="N118" s="134"/>
      <c r="O118" s="133">
        <f>SUM(O119:O121)</f>
        <v>7066367554</v>
      </c>
      <c r="P118" s="134"/>
      <c r="Q118" s="1"/>
      <c r="U118" s="106">
        <v>6210043704</v>
      </c>
      <c r="V118" s="34"/>
      <c r="W118" s="107">
        <f t="shared" si="4"/>
        <v>0</v>
      </c>
      <c r="X118" s="108">
        <f t="shared" si="5"/>
        <v>0</v>
      </c>
    </row>
    <row r="119" spans="2:24" ht="15" hidden="1" customHeight="1">
      <c r="B119" s="46"/>
      <c r="C119" s="47"/>
      <c r="D119" s="47"/>
      <c r="E119" s="47" t="s">
        <v>817</v>
      </c>
      <c r="F119" s="49"/>
      <c r="H119" s="13"/>
      <c r="I119" s="12"/>
      <c r="J119" s="12"/>
      <c r="K119" s="12" t="s">
        <v>817</v>
      </c>
      <c r="L119" s="23"/>
      <c r="M119" s="133">
        <v>6092043716</v>
      </c>
      <c r="N119" s="134"/>
      <c r="O119" s="133">
        <v>6964034230</v>
      </c>
      <c r="P119" s="134"/>
      <c r="Q119" s="1"/>
      <c r="U119" s="106">
        <v>6092043716</v>
      </c>
      <c r="V119" s="34"/>
      <c r="W119" s="107">
        <f t="shared" si="4"/>
        <v>0</v>
      </c>
      <c r="X119" s="108">
        <f t="shared" si="5"/>
        <v>0</v>
      </c>
    </row>
    <row r="120" spans="2:24" ht="15" hidden="1" customHeight="1">
      <c r="B120" s="46"/>
      <c r="C120" s="47"/>
      <c r="D120" s="47"/>
      <c r="E120" s="47" t="s">
        <v>50</v>
      </c>
      <c r="F120" s="49"/>
      <c r="H120" s="13"/>
      <c r="I120" s="12"/>
      <c r="J120" s="12"/>
      <c r="K120" s="12" t="s">
        <v>50</v>
      </c>
      <c r="L120" s="23"/>
      <c r="M120" s="133">
        <v>41750000</v>
      </c>
      <c r="N120" s="134"/>
      <c r="O120" s="133">
        <v>47750000</v>
      </c>
      <c r="P120" s="134"/>
      <c r="Q120" s="1"/>
      <c r="U120" s="106">
        <v>41750000</v>
      </c>
      <c r="V120" s="34"/>
      <c r="W120" s="107">
        <f t="shared" si="4"/>
        <v>0</v>
      </c>
      <c r="X120" s="108">
        <f t="shared" si="5"/>
        <v>0</v>
      </c>
    </row>
    <row r="121" spans="2:24" ht="15" hidden="1" customHeight="1">
      <c r="B121" s="46"/>
      <c r="C121" s="47"/>
      <c r="D121" s="47"/>
      <c r="E121" s="47" t="s">
        <v>51</v>
      </c>
      <c r="F121" s="49"/>
      <c r="H121" s="13"/>
      <c r="I121" s="12"/>
      <c r="J121" s="12"/>
      <c r="K121" s="12" t="s">
        <v>51</v>
      </c>
      <c r="L121" s="23"/>
      <c r="M121" s="133">
        <v>76249988</v>
      </c>
      <c r="N121" s="134"/>
      <c r="O121" s="133">
        <v>54583324</v>
      </c>
      <c r="P121" s="134"/>
      <c r="Q121" s="1"/>
      <c r="U121" s="106">
        <v>76249988</v>
      </c>
      <c r="V121" s="34"/>
      <c r="W121" s="107">
        <f t="shared" si="4"/>
        <v>0</v>
      </c>
      <c r="X121" s="108">
        <f t="shared" si="5"/>
        <v>0</v>
      </c>
    </row>
    <row r="122" spans="2:24" ht="15" customHeight="1">
      <c r="B122" s="13"/>
      <c r="C122" s="12"/>
      <c r="D122" s="12" t="s">
        <v>493</v>
      </c>
      <c r="E122" s="12"/>
      <c r="F122" s="40"/>
      <c r="H122" s="13"/>
      <c r="I122" s="12"/>
      <c r="J122" s="12" t="s">
        <v>52</v>
      </c>
      <c r="K122" s="12"/>
      <c r="L122" s="23"/>
      <c r="M122" s="133">
        <v>2675</v>
      </c>
      <c r="N122" s="134"/>
      <c r="O122" s="133">
        <v>12101</v>
      </c>
      <c r="P122" s="134"/>
      <c r="Q122" s="1"/>
      <c r="U122" s="106">
        <v>2675</v>
      </c>
      <c r="V122" s="34"/>
      <c r="W122" s="107">
        <f t="shared" si="4"/>
        <v>0</v>
      </c>
      <c r="X122" s="108">
        <f t="shared" si="5"/>
        <v>0</v>
      </c>
    </row>
    <row r="123" spans="2:24" ht="15" customHeight="1">
      <c r="B123" s="13"/>
      <c r="C123" s="12" t="s">
        <v>910</v>
      </c>
      <c r="D123" s="12"/>
      <c r="E123" s="12"/>
      <c r="F123" s="40"/>
      <c r="H123" s="13"/>
      <c r="I123" s="12" t="s">
        <v>914</v>
      </c>
      <c r="J123" s="12"/>
      <c r="K123" s="12"/>
      <c r="L123" s="23"/>
      <c r="M123" s="133"/>
      <c r="N123" s="134">
        <v>2500000000</v>
      </c>
      <c r="O123" s="133"/>
      <c r="P123" s="134">
        <v>0</v>
      </c>
      <c r="Q123" s="1"/>
      <c r="U123" s="106"/>
      <c r="V123" s="34">
        <v>2500000000</v>
      </c>
      <c r="W123" s="107">
        <f t="shared" si="4"/>
        <v>0</v>
      </c>
      <c r="X123" s="108">
        <f t="shared" si="5"/>
        <v>0</v>
      </c>
    </row>
    <row r="124" spans="2:24" ht="15" customHeight="1">
      <c r="B124" s="13"/>
      <c r="C124" s="12" t="s">
        <v>911</v>
      </c>
      <c r="D124" s="12"/>
      <c r="E124" s="12"/>
      <c r="F124" s="40"/>
      <c r="H124" s="13"/>
      <c r="I124" s="12" t="s">
        <v>915</v>
      </c>
      <c r="J124" s="12"/>
      <c r="K124" s="12"/>
      <c r="L124" s="23"/>
      <c r="M124" s="133"/>
      <c r="N124" s="134">
        <v>15704785482</v>
      </c>
      <c r="O124" s="133"/>
      <c r="P124" s="134">
        <v>15704785482</v>
      </c>
      <c r="Q124" s="1"/>
      <c r="U124" s="106"/>
      <c r="V124" s="34">
        <v>15704785482</v>
      </c>
      <c r="W124" s="107">
        <f t="shared" si="4"/>
        <v>0</v>
      </c>
      <c r="X124" s="108">
        <f t="shared" si="5"/>
        <v>0</v>
      </c>
    </row>
    <row r="125" spans="2:24" ht="15" customHeight="1">
      <c r="B125" s="13"/>
      <c r="C125" s="12" t="s">
        <v>951</v>
      </c>
      <c r="D125" s="12"/>
      <c r="E125" s="12"/>
      <c r="F125" s="40"/>
      <c r="H125" s="13"/>
      <c r="I125" s="12" t="s">
        <v>916</v>
      </c>
      <c r="J125" s="12"/>
      <c r="K125" s="12"/>
      <c r="L125" s="23"/>
      <c r="M125" s="133"/>
      <c r="N125" s="134">
        <v>139449127000</v>
      </c>
      <c r="O125" s="133"/>
      <c r="P125" s="134">
        <v>118627000000</v>
      </c>
      <c r="Q125" s="1"/>
      <c r="U125" s="106"/>
      <c r="V125" s="34">
        <v>139449127000</v>
      </c>
      <c r="W125" s="107">
        <f t="shared" si="4"/>
        <v>0</v>
      </c>
      <c r="X125" s="108">
        <f t="shared" si="5"/>
        <v>0</v>
      </c>
    </row>
    <row r="126" spans="2:24" ht="15" customHeight="1">
      <c r="B126" s="13"/>
      <c r="C126" s="12" t="s">
        <v>555</v>
      </c>
      <c r="D126" s="12"/>
      <c r="E126" s="12"/>
      <c r="F126" s="40"/>
      <c r="H126" s="13"/>
      <c r="I126" s="12"/>
      <c r="J126" s="12" t="s">
        <v>453</v>
      </c>
      <c r="K126" s="33"/>
      <c r="L126" s="23"/>
      <c r="M126" s="133"/>
      <c r="N126" s="134">
        <v>-9086820981</v>
      </c>
      <c r="O126" s="133"/>
      <c r="P126" s="134">
        <v>-7149026631</v>
      </c>
      <c r="Q126" s="1"/>
      <c r="U126" s="106"/>
      <c r="V126" s="34">
        <v>-9086820981</v>
      </c>
      <c r="W126" s="107">
        <f t="shared" si="4"/>
        <v>0</v>
      </c>
      <c r="X126" s="108">
        <f t="shared" si="5"/>
        <v>0</v>
      </c>
    </row>
    <row r="127" spans="2:24" ht="15" customHeight="1">
      <c r="B127" s="13"/>
      <c r="C127" s="12" t="s">
        <v>952</v>
      </c>
      <c r="D127" s="12"/>
      <c r="E127" s="12"/>
      <c r="F127" s="40"/>
      <c r="H127" s="13"/>
      <c r="I127" s="12" t="s">
        <v>917</v>
      </c>
      <c r="J127" s="12"/>
      <c r="K127" s="12"/>
      <c r="L127" s="23"/>
      <c r="M127" s="133"/>
      <c r="N127" s="134">
        <f>SUM(M128:M132)</f>
        <v>-22833367787</v>
      </c>
      <c r="O127" s="133"/>
      <c r="P127" s="134">
        <f>SUM(O128:O132)</f>
        <v>-17642450844</v>
      </c>
      <c r="Q127" s="1"/>
      <c r="U127" s="106"/>
      <c r="V127" s="34">
        <v>-22833367787</v>
      </c>
      <c r="W127" s="107">
        <f t="shared" si="4"/>
        <v>0</v>
      </c>
      <c r="X127" s="108">
        <f t="shared" si="5"/>
        <v>0</v>
      </c>
    </row>
    <row r="128" spans="2:24" ht="15" customHeight="1">
      <c r="B128" s="13"/>
      <c r="C128" s="12"/>
      <c r="D128" s="12" t="s">
        <v>556</v>
      </c>
      <c r="E128" s="12"/>
      <c r="F128" s="40"/>
      <c r="H128" s="13"/>
      <c r="I128" s="12"/>
      <c r="J128" s="12" t="s">
        <v>264</v>
      </c>
      <c r="K128" s="12"/>
      <c r="L128" s="23"/>
      <c r="M128" s="133">
        <v>-201689186</v>
      </c>
      <c r="N128" s="134"/>
      <c r="O128" s="133">
        <v>-69117818</v>
      </c>
      <c r="P128" s="134"/>
      <c r="Q128" s="1"/>
      <c r="U128" s="106">
        <v>-201689186</v>
      </c>
      <c r="V128" s="34"/>
      <c r="W128" s="107">
        <f t="shared" si="4"/>
        <v>0</v>
      </c>
      <c r="X128" s="108">
        <f t="shared" si="5"/>
        <v>0</v>
      </c>
    </row>
    <row r="129" spans="2:24" ht="15" customHeight="1">
      <c r="B129" s="13"/>
      <c r="C129" s="12"/>
      <c r="D129" s="12" t="s">
        <v>557</v>
      </c>
      <c r="E129" s="12"/>
      <c r="F129" s="40"/>
      <c r="H129" s="13"/>
      <c r="I129" s="12"/>
      <c r="J129" s="12" t="s">
        <v>454</v>
      </c>
      <c r="K129" s="12"/>
      <c r="L129" s="23"/>
      <c r="M129" s="133">
        <v>-131536073</v>
      </c>
      <c r="N129" s="134"/>
      <c r="O129" s="133">
        <v>0</v>
      </c>
      <c r="P129" s="134"/>
      <c r="Q129" s="1"/>
      <c r="U129" s="106">
        <v>-131536073</v>
      </c>
      <c r="V129" s="34"/>
      <c r="W129" s="107">
        <f t="shared" si="4"/>
        <v>0</v>
      </c>
      <c r="X129" s="108">
        <f t="shared" si="5"/>
        <v>0</v>
      </c>
    </row>
    <row r="130" spans="2:24" ht="15" customHeight="1">
      <c r="B130" s="13"/>
      <c r="C130" s="12"/>
      <c r="D130" s="12" t="s">
        <v>558</v>
      </c>
      <c r="E130" s="12"/>
      <c r="F130" s="40"/>
      <c r="H130" s="13"/>
      <c r="I130" s="12"/>
      <c r="J130" s="12" t="s">
        <v>455</v>
      </c>
      <c r="K130" s="12"/>
      <c r="L130" s="23"/>
      <c r="M130" s="133">
        <v>-14448142302</v>
      </c>
      <c r="N130" s="134"/>
      <c r="O130" s="133">
        <v>-14448142302</v>
      </c>
      <c r="P130" s="134"/>
      <c r="Q130" s="1"/>
      <c r="U130" s="106">
        <v>-14448142302</v>
      </c>
      <c r="V130" s="34"/>
      <c r="W130" s="107">
        <f t="shared" si="4"/>
        <v>0</v>
      </c>
      <c r="X130" s="108">
        <f t="shared" si="5"/>
        <v>0</v>
      </c>
    </row>
    <row r="131" spans="2:24" ht="15" customHeight="1">
      <c r="B131" s="13"/>
      <c r="C131" s="12"/>
      <c r="D131" s="12" t="s">
        <v>559</v>
      </c>
      <c r="E131" s="12"/>
      <c r="F131" s="40"/>
      <c r="H131" s="13"/>
      <c r="I131" s="12"/>
      <c r="J131" s="12" t="s">
        <v>456</v>
      </c>
      <c r="K131" s="12"/>
      <c r="L131" s="23"/>
      <c r="M131" s="133">
        <v>0</v>
      </c>
      <c r="N131" s="134"/>
      <c r="O131" s="133">
        <v>0</v>
      </c>
      <c r="P131" s="134"/>
      <c r="Q131" s="1"/>
      <c r="U131" s="106">
        <v>0</v>
      </c>
      <c r="V131" s="34"/>
      <c r="W131" s="107">
        <f t="shared" si="4"/>
        <v>0</v>
      </c>
      <c r="X131" s="108">
        <f t="shared" si="5"/>
        <v>0</v>
      </c>
    </row>
    <row r="132" spans="2:24" ht="15" customHeight="1">
      <c r="B132" s="13"/>
      <c r="C132" s="12"/>
      <c r="D132" s="12" t="s">
        <v>560</v>
      </c>
      <c r="E132" s="12"/>
      <c r="F132" s="40"/>
      <c r="H132" s="13"/>
      <c r="I132" s="12"/>
      <c r="J132" s="12" t="s">
        <v>457</v>
      </c>
      <c r="K132" s="12"/>
      <c r="L132" s="23"/>
      <c r="M132" s="133">
        <v>-8052000226</v>
      </c>
      <c r="N132" s="134"/>
      <c r="O132" s="133">
        <v>-3125190724</v>
      </c>
      <c r="P132" s="134"/>
      <c r="Q132" s="1"/>
      <c r="U132" s="106">
        <v>-8052000226</v>
      </c>
      <c r="V132" s="34"/>
      <c r="W132" s="107">
        <f t="shared" si="4"/>
        <v>0</v>
      </c>
      <c r="X132" s="108">
        <f t="shared" si="5"/>
        <v>0</v>
      </c>
    </row>
    <row r="133" spans="2:24" ht="15" customHeight="1">
      <c r="B133" s="13" t="s">
        <v>796</v>
      </c>
      <c r="C133" s="12"/>
      <c r="D133" s="12"/>
      <c r="E133" s="12"/>
      <c r="F133" s="40"/>
      <c r="H133" s="13" t="s">
        <v>856</v>
      </c>
      <c r="I133" s="12"/>
      <c r="J133" s="12"/>
      <c r="K133" s="12"/>
      <c r="L133" s="23"/>
      <c r="M133" s="133"/>
      <c r="N133" s="134">
        <f>SUM(N134,N138)</f>
        <v>11955641498</v>
      </c>
      <c r="O133" s="133"/>
      <c r="P133" s="134">
        <f>SUM(P134,P138)</f>
        <v>5263524128</v>
      </c>
      <c r="Q133" s="1"/>
      <c r="U133" s="106"/>
      <c r="V133" s="34">
        <v>11955641498</v>
      </c>
      <c r="W133" s="107">
        <f t="shared" ref="W133:W196" si="6">IFERROR(M133-U133,0)</f>
        <v>0</v>
      </c>
      <c r="X133" s="108">
        <f t="shared" ref="X133:X196" si="7">IFERROR(N133-V133,0)</f>
        <v>0</v>
      </c>
    </row>
    <row r="134" spans="2:24" ht="15" customHeight="1">
      <c r="B134" s="13"/>
      <c r="C134" s="12" t="s">
        <v>561</v>
      </c>
      <c r="D134" s="12"/>
      <c r="E134" s="12"/>
      <c r="F134" s="40"/>
      <c r="H134" s="13"/>
      <c r="I134" s="12" t="s">
        <v>53</v>
      </c>
      <c r="J134" s="12"/>
      <c r="K134" s="12"/>
      <c r="L134" s="23"/>
      <c r="M134" s="133"/>
      <c r="N134" s="134">
        <f>SUM(M135:M137)</f>
        <v>41039987661</v>
      </c>
      <c r="O134" s="133"/>
      <c r="P134" s="134">
        <f>SUM(O135:O137)</f>
        <v>32021112956</v>
      </c>
      <c r="Q134" s="1"/>
      <c r="U134" s="106"/>
      <c r="V134" s="34">
        <v>41039987661</v>
      </c>
      <c r="W134" s="107">
        <f t="shared" si="6"/>
        <v>0</v>
      </c>
      <c r="X134" s="108">
        <f t="shared" si="7"/>
        <v>0</v>
      </c>
    </row>
    <row r="135" spans="2:24" ht="15" customHeight="1">
      <c r="B135" s="13"/>
      <c r="C135" s="12"/>
      <c r="D135" s="12" t="s">
        <v>562</v>
      </c>
      <c r="E135" s="12"/>
      <c r="F135" s="40"/>
      <c r="H135" s="13"/>
      <c r="I135" s="12"/>
      <c r="J135" s="12" t="s">
        <v>54</v>
      </c>
      <c r="K135" s="12"/>
      <c r="L135" s="23"/>
      <c r="M135" s="133">
        <v>945793055</v>
      </c>
      <c r="N135" s="134"/>
      <c r="O135" s="133">
        <v>1369253360</v>
      </c>
      <c r="P135" s="134"/>
      <c r="Q135" s="1"/>
      <c r="U135" s="106">
        <v>945793055</v>
      </c>
      <c r="V135" s="34"/>
      <c r="W135" s="107">
        <f t="shared" si="6"/>
        <v>0</v>
      </c>
      <c r="X135" s="108">
        <f t="shared" si="7"/>
        <v>0</v>
      </c>
    </row>
    <row r="136" spans="2:24" ht="15" customHeight="1">
      <c r="B136" s="13"/>
      <c r="C136" s="12"/>
      <c r="D136" s="12" t="s">
        <v>563</v>
      </c>
      <c r="E136" s="12"/>
      <c r="F136" s="40"/>
      <c r="H136" s="13"/>
      <c r="I136" s="12"/>
      <c r="J136" s="12" t="s">
        <v>55</v>
      </c>
      <c r="K136" s="12"/>
      <c r="L136" s="23"/>
      <c r="M136" s="133">
        <v>26411895421</v>
      </c>
      <c r="N136" s="134"/>
      <c r="O136" s="133">
        <v>25525191165</v>
      </c>
      <c r="P136" s="134"/>
      <c r="Q136" s="1"/>
      <c r="U136" s="106">
        <v>26411895421</v>
      </c>
      <c r="V136" s="34"/>
      <c r="W136" s="107">
        <f t="shared" si="6"/>
        <v>0</v>
      </c>
      <c r="X136" s="108">
        <f t="shared" si="7"/>
        <v>0</v>
      </c>
    </row>
    <row r="137" spans="2:24" ht="15" customHeight="1">
      <c r="B137" s="13"/>
      <c r="C137" s="12"/>
      <c r="D137" s="12" t="s">
        <v>790</v>
      </c>
      <c r="E137" s="12"/>
      <c r="F137" s="40"/>
      <c r="H137" s="13"/>
      <c r="I137" s="12"/>
      <c r="J137" s="12" t="s">
        <v>756</v>
      </c>
      <c r="K137" s="12"/>
      <c r="L137" s="40"/>
      <c r="M137" s="133">
        <v>13682299185</v>
      </c>
      <c r="N137" s="134"/>
      <c r="O137" s="133">
        <v>5126668431</v>
      </c>
      <c r="P137" s="134"/>
      <c r="Q137" s="1"/>
      <c r="U137" s="106">
        <v>13682299185</v>
      </c>
      <c r="V137" s="34"/>
      <c r="W137" s="107">
        <f t="shared" si="6"/>
        <v>0</v>
      </c>
      <c r="X137" s="108">
        <f t="shared" si="7"/>
        <v>0</v>
      </c>
    </row>
    <row r="138" spans="2:24" ht="15" customHeight="1">
      <c r="B138" s="13"/>
      <c r="C138" s="12" t="s">
        <v>564</v>
      </c>
      <c r="D138" s="12"/>
      <c r="E138" s="12"/>
      <c r="F138" s="40"/>
      <c r="H138" s="13"/>
      <c r="I138" s="12" t="s">
        <v>265</v>
      </c>
      <c r="J138" s="33"/>
      <c r="K138" s="119"/>
      <c r="L138" s="120"/>
      <c r="M138" s="133"/>
      <c r="N138" s="134">
        <f>SUM(M139:M141)</f>
        <v>-29084346163</v>
      </c>
      <c r="O138" s="133"/>
      <c r="P138" s="134">
        <f>SUM(O139:O141)</f>
        <v>-26757588828</v>
      </c>
      <c r="Q138" s="1"/>
      <c r="U138" s="106"/>
      <c r="V138" s="34">
        <v>-29084346163</v>
      </c>
      <c r="W138" s="107">
        <f t="shared" si="6"/>
        <v>0</v>
      </c>
      <c r="X138" s="108">
        <f t="shared" si="7"/>
        <v>0</v>
      </c>
    </row>
    <row r="139" spans="2:24" ht="15" hidden="1" customHeight="1">
      <c r="B139" s="46"/>
      <c r="C139" s="47"/>
      <c r="D139" s="47" t="s">
        <v>56</v>
      </c>
      <c r="E139" s="47"/>
      <c r="F139" s="49"/>
      <c r="H139" s="13"/>
      <c r="I139" s="12"/>
      <c r="J139" s="12" t="s">
        <v>56</v>
      </c>
      <c r="K139" s="114"/>
      <c r="L139" s="40"/>
      <c r="M139" s="133">
        <v>-546313942</v>
      </c>
      <c r="N139" s="134"/>
      <c r="O139" s="133">
        <v>-710063158</v>
      </c>
      <c r="P139" s="134"/>
      <c r="Q139" s="1"/>
      <c r="U139" s="106">
        <v>-546313942</v>
      </c>
      <c r="V139" s="34"/>
      <c r="W139" s="107">
        <f t="shared" si="6"/>
        <v>0</v>
      </c>
      <c r="X139" s="108">
        <f t="shared" si="7"/>
        <v>0</v>
      </c>
    </row>
    <row r="140" spans="2:24" ht="15" hidden="1" customHeight="1">
      <c r="B140" s="46"/>
      <c r="C140" s="47"/>
      <c r="D140" s="47" t="s">
        <v>57</v>
      </c>
      <c r="E140" s="47"/>
      <c r="F140" s="49"/>
      <c r="H140" s="13"/>
      <c r="I140" s="12"/>
      <c r="J140" s="119" t="s">
        <v>57</v>
      </c>
      <c r="K140" s="114"/>
      <c r="L140" s="121"/>
      <c r="M140" s="133">
        <v>-23375248040</v>
      </c>
      <c r="N140" s="134"/>
      <c r="O140" s="133">
        <v>-22927205810</v>
      </c>
      <c r="P140" s="134"/>
      <c r="Q140" s="1"/>
      <c r="U140" s="106">
        <v>-23375248040</v>
      </c>
      <c r="V140" s="34"/>
      <c r="W140" s="107">
        <f t="shared" si="6"/>
        <v>0</v>
      </c>
      <c r="X140" s="108">
        <f t="shared" si="7"/>
        <v>0</v>
      </c>
    </row>
    <row r="141" spans="2:24" ht="15" hidden="1" customHeight="1">
      <c r="B141" s="46"/>
      <c r="C141" s="47"/>
      <c r="D141" s="47" t="s">
        <v>791</v>
      </c>
      <c r="E141" s="47"/>
      <c r="F141" s="49"/>
      <c r="H141" s="13"/>
      <c r="I141" s="12"/>
      <c r="J141" s="12" t="s">
        <v>757</v>
      </c>
      <c r="K141" s="33"/>
      <c r="L141" s="120"/>
      <c r="M141" s="133">
        <v>-5162784181</v>
      </c>
      <c r="N141" s="134"/>
      <c r="O141" s="133">
        <v>-3120319860</v>
      </c>
      <c r="P141" s="134"/>
      <c r="Q141" s="1"/>
      <c r="U141" s="106">
        <v>-5162784181</v>
      </c>
      <c r="V141" s="34"/>
      <c r="W141" s="107">
        <f t="shared" si="6"/>
        <v>0</v>
      </c>
      <c r="X141" s="108">
        <f t="shared" si="7"/>
        <v>0</v>
      </c>
    </row>
    <row r="142" spans="2:24" ht="15" customHeight="1">
      <c r="B142" s="13" t="s">
        <v>797</v>
      </c>
      <c r="C142" s="12"/>
      <c r="D142" s="12"/>
      <c r="E142" s="12"/>
      <c r="F142" s="40"/>
      <c r="H142" s="13" t="s">
        <v>857</v>
      </c>
      <c r="I142" s="12"/>
      <c r="J142" s="12"/>
      <c r="K142" s="12"/>
      <c r="L142" s="23"/>
      <c r="M142" s="133"/>
      <c r="N142" s="134">
        <f>SUM(N143)</f>
        <v>13303721634</v>
      </c>
      <c r="O142" s="133"/>
      <c r="P142" s="134">
        <f>SUM(P143)</f>
        <v>13216044527</v>
      </c>
      <c r="Q142" s="1"/>
      <c r="U142" s="106"/>
      <c r="V142" s="34">
        <v>13303721634</v>
      </c>
      <c r="W142" s="107">
        <f t="shared" si="6"/>
        <v>0</v>
      </c>
      <c r="X142" s="108">
        <f t="shared" si="7"/>
        <v>0</v>
      </c>
    </row>
    <row r="143" spans="2:24" ht="15" customHeight="1">
      <c r="B143" s="13"/>
      <c r="C143" s="12" t="s">
        <v>565</v>
      </c>
      <c r="D143" s="12"/>
      <c r="E143" s="12"/>
      <c r="F143" s="40"/>
      <c r="H143" s="13"/>
      <c r="I143" s="12" t="s">
        <v>58</v>
      </c>
      <c r="J143" s="12"/>
      <c r="K143" s="12"/>
      <c r="L143" s="23"/>
      <c r="M143" s="133"/>
      <c r="N143" s="134">
        <f>SUM(M144:M148)</f>
        <v>13303721634</v>
      </c>
      <c r="O143" s="133"/>
      <c r="P143" s="134">
        <f>SUM(O144:O148)</f>
        <v>13216044527</v>
      </c>
      <c r="Q143" s="1"/>
      <c r="U143" s="106"/>
      <c r="V143" s="34">
        <v>13303721634</v>
      </c>
      <c r="W143" s="107">
        <f t="shared" si="6"/>
        <v>0</v>
      </c>
      <c r="X143" s="108">
        <f t="shared" si="7"/>
        <v>0</v>
      </c>
    </row>
    <row r="144" spans="2:24" ht="15" customHeight="1">
      <c r="B144" s="13"/>
      <c r="C144" s="12"/>
      <c r="D144" s="12" t="s">
        <v>566</v>
      </c>
      <c r="E144" s="12"/>
      <c r="F144" s="40"/>
      <c r="H144" s="13"/>
      <c r="I144" s="12"/>
      <c r="J144" s="12" t="s">
        <v>59</v>
      </c>
      <c r="K144" s="12"/>
      <c r="L144" s="23"/>
      <c r="M144" s="133">
        <v>2629257790</v>
      </c>
      <c r="N144" s="134"/>
      <c r="O144" s="133">
        <v>2564257790</v>
      </c>
      <c r="P144" s="134"/>
      <c r="Q144" s="1"/>
      <c r="U144" s="106">
        <v>2629257790</v>
      </c>
      <c r="V144" s="34"/>
      <c r="W144" s="107">
        <f t="shared" si="6"/>
        <v>0</v>
      </c>
      <c r="X144" s="108">
        <f t="shared" si="7"/>
        <v>0</v>
      </c>
    </row>
    <row r="145" spans="1:24" ht="15" customHeight="1">
      <c r="B145" s="13"/>
      <c r="C145" s="12"/>
      <c r="D145" s="12" t="s">
        <v>567</v>
      </c>
      <c r="E145" s="12"/>
      <c r="F145" s="40"/>
      <c r="H145" s="13"/>
      <c r="I145" s="12"/>
      <c r="J145" s="12" t="s">
        <v>60</v>
      </c>
      <c r="K145" s="12"/>
      <c r="L145" s="23"/>
      <c r="M145" s="133">
        <v>442798220</v>
      </c>
      <c r="N145" s="134"/>
      <c r="O145" s="133">
        <v>442798220</v>
      </c>
      <c r="P145" s="134"/>
      <c r="Q145" s="1"/>
      <c r="U145" s="106">
        <v>442798220</v>
      </c>
      <c r="V145" s="34"/>
      <c r="W145" s="107">
        <f t="shared" si="6"/>
        <v>0</v>
      </c>
      <c r="X145" s="108">
        <f t="shared" si="7"/>
        <v>0</v>
      </c>
    </row>
    <row r="146" spans="1:24" ht="15" customHeight="1">
      <c r="B146" s="13"/>
      <c r="C146" s="12"/>
      <c r="D146" s="12" t="s">
        <v>568</v>
      </c>
      <c r="E146" s="12"/>
      <c r="F146" s="40"/>
      <c r="H146" s="13"/>
      <c r="I146" s="12"/>
      <c r="J146" s="12" t="s">
        <v>61</v>
      </c>
      <c r="K146" s="12"/>
      <c r="L146" s="23"/>
      <c r="M146" s="133">
        <v>6575233332</v>
      </c>
      <c r="N146" s="134"/>
      <c r="O146" s="133">
        <v>6552556225</v>
      </c>
      <c r="P146" s="134"/>
      <c r="Q146" s="1"/>
      <c r="U146" s="106">
        <v>6575233332</v>
      </c>
      <c r="V146" s="34"/>
      <c r="W146" s="107">
        <f t="shared" si="6"/>
        <v>0</v>
      </c>
      <c r="X146" s="108">
        <f t="shared" si="7"/>
        <v>0</v>
      </c>
    </row>
    <row r="147" spans="1:24" ht="15" customHeight="1">
      <c r="B147" s="13"/>
      <c r="C147" s="12"/>
      <c r="D147" s="12" t="s">
        <v>569</v>
      </c>
      <c r="E147" s="12"/>
      <c r="F147" s="40"/>
      <c r="H147" s="13"/>
      <c r="I147" s="12"/>
      <c r="J147" s="12" t="s">
        <v>62</v>
      </c>
      <c r="K147" s="12"/>
      <c r="L147" s="23"/>
      <c r="M147" s="133">
        <v>11718000</v>
      </c>
      <c r="N147" s="134"/>
      <c r="O147" s="133">
        <v>11718000</v>
      </c>
      <c r="P147" s="134"/>
      <c r="Q147" s="1"/>
      <c r="U147" s="106">
        <v>11718000</v>
      </c>
      <c r="V147" s="34"/>
      <c r="W147" s="107">
        <f t="shared" si="6"/>
        <v>0</v>
      </c>
      <c r="X147" s="108">
        <f t="shared" si="7"/>
        <v>0</v>
      </c>
    </row>
    <row r="148" spans="1:24" ht="15" customHeight="1">
      <c r="B148" s="13"/>
      <c r="C148" s="12"/>
      <c r="D148" s="12" t="s">
        <v>570</v>
      </c>
      <c r="E148" s="12"/>
      <c r="F148" s="40"/>
      <c r="H148" s="13"/>
      <c r="I148" s="12"/>
      <c r="J148" s="12" t="s">
        <v>63</v>
      </c>
      <c r="K148" s="12"/>
      <c r="L148" s="23"/>
      <c r="M148" s="133">
        <v>3644714292</v>
      </c>
      <c r="N148" s="134"/>
      <c r="O148" s="133">
        <v>3644714292</v>
      </c>
      <c r="P148" s="134"/>
      <c r="Q148" s="1"/>
      <c r="U148" s="106">
        <v>3644714292</v>
      </c>
      <c r="V148" s="34"/>
      <c r="W148" s="107">
        <f t="shared" si="6"/>
        <v>0</v>
      </c>
      <c r="X148" s="108">
        <f t="shared" si="7"/>
        <v>0</v>
      </c>
    </row>
    <row r="149" spans="1:24" ht="15" customHeight="1">
      <c r="B149" s="13" t="s">
        <v>798</v>
      </c>
      <c r="C149" s="12"/>
      <c r="D149" s="12"/>
      <c r="E149" s="12"/>
      <c r="F149" s="40"/>
      <c r="H149" s="13" t="s">
        <v>858</v>
      </c>
      <c r="I149" s="12"/>
      <c r="J149" s="12"/>
      <c r="K149" s="12"/>
      <c r="L149" s="23"/>
      <c r="M149" s="133"/>
      <c r="N149" s="134">
        <f>SUM(N150,N171,N188,N190,N193,N196)</f>
        <v>2723364821580</v>
      </c>
      <c r="O149" s="133"/>
      <c r="P149" s="134">
        <f>SUM(P150,P171,P188,P190,P193,P196)</f>
        <v>665324816887</v>
      </c>
      <c r="Q149" s="1"/>
      <c r="U149" s="106"/>
      <c r="V149" s="34">
        <v>2723364821580</v>
      </c>
      <c r="W149" s="107">
        <f t="shared" si="6"/>
        <v>0</v>
      </c>
      <c r="X149" s="108">
        <f t="shared" si="7"/>
        <v>0</v>
      </c>
    </row>
    <row r="150" spans="1:24" ht="15" customHeight="1">
      <c r="B150" s="13"/>
      <c r="C150" s="12" t="s">
        <v>571</v>
      </c>
      <c r="D150" s="12"/>
      <c r="E150" s="12"/>
      <c r="F150" s="40"/>
      <c r="H150" s="13"/>
      <c r="I150" s="12" t="s">
        <v>64</v>
      </c>
      <c r="J150" s="12"/>
      <c r="K150" s="12"/>
      <c r="L150" s="23"/>
      <c r="M150" s="133"/>
      <c r="N150" s="134">
        <f>SUM(M151,M159,M164,M167,M168)</f>
        <v>2710063198500</v>
      </c>
      <c r="O150" s="133"/>
      <c r="P150" s="134">
        <f>SUM(O151,O159,O164,O167,O168)</f>
        <v>652634574498</v>
      </c>
      <c r="Q150" s="1"/>
      <c r="U150" s="106"/>
      <c r="V150" s="34">
        <v>2710063198500</v>
      </c>
      <c r="W150" s="107">
        <f t="shared" si="6"/>
        <v>0</v>
      </c>
      <c r="X150" s="108">
        <f t="shared" si="7"/>
        <v>0</v>
      </c>
    </row>
    <row r="151" spans="1:24" ht="15" customHeight="1">
      <c r="B151" s="13"/>
      <c r="C151" s="12"/>
      <c r="D151" s="12" t="s">
        <v>572</v>
      </c>
      <c r="E151" s="12"/>
      <c r="F151" s="40"/>
      <c r="H151" s="13"/>
      <c r="I151" s="12"/>
      <c r="J151" s="12" t="s">
        <v>65</v>
      </c>
      <c r="K151" s="12"/>
      <c r="L151" s="23"/>
      <c r="M151" s="133">
        <f>SUM(M152,M153,M154,M157,M158)</f>
        <v>1215319315839</v>
      </c>
      <c r="N151" s="134"/>
      <c r="O151" s="133">
        <f>SUM(O152,O153,O154,O157,O158)</f>
        <v>93017120767</v>
      </c>
      <c r="P151" s="134"/>
      <c r="Q151" s="1"/>
      <c r="U151" s="106">
        <v>1215319315839</v>
      </c>
      <c r="V151" s="34"/>
      <c r="W151" s="107">
        <f t="shared" si="6"/>
        <v>0</v>
      </c>
      <c r="X151" s="108">
        <f t="shared" si="7"/>
        <v>0</v>
      </c>
    </row>
    <row r="152" spans="1:24" ht="15" hidden="1" customHeight="1">
      <c r="B152" s="46"/>
      <c r="C152" s="47"/>
      <c r="D152" s="47"/>
      <c r="E152" s="47" t="s">
        <v>66</v>
      </c>
      <c r="F152" s="49"/>
      <c r="H152" s="13"/>
      <c r="I152" s="12"/>
      <c r="J152" s="12"/>
      <c r="K152" s="12" t="s">
        <v>66</v>
      </c>
      <c r="L152" s="23"/>
      <c r="M152" s="133">
        <v>146111824839</v>
      </c>
      <c r="N152" s="134"/>
      <c r="O152" s="133">
        <v>84130415686</v>
      </c>
      <c r="P152" s="134"/>
      <c r="Q152" s="1"/>
      <c r="U152" s="106">
        <v>146111824839</v>
      </c>
      <c r="V152" s="34"/>
      <c r="W152" s="107">
        <f t="shared" si="6"/>
        <v>0</v>
      </c>
      <c r="X152" s="108">
        <f t="shared" si="7"/>
        <v>0</v>
      </c>
    </row>
    <row r="153" spans="1:24" ht="15" hidden="1" customHeight="1">
      <c r="B153" s="46"/>
      <c r="C153" s="47"/>
      <c r="D153" s="47"/>
      <c r="E153" s="47" t="s">
        <v>67</v>
      </c>
      <c r="F153" s="49"/>
      <c r="H153" s="13"/>
      <c r="I153" s="12"/>
      <c r="J153" s="12"/>
      <c r="K153" s="12" t="s">
        <v>67</v>
      </c>
      <c r="L153" s="23"/>
      <c r="M153" s="133">
        <v>1057450160000</v>
      </c>
      <c r="N153" s="134"/>
      <c r="O153" s="133">
        <v>0</v>
      </c>
      <c r="P153" s="134"/>
      <c r="Q153" s="1"/>
      <c r="U153" s="106">
        <v>1057450160000</v>
      </c>
      <c r="V153" s="34"/>
      <c r="W153" s="107">
        <f t="shared" si="6"/>
        <v>0</v>
      </c>
      <c r="X153" s="108">
        <f t="shared" si="7"/>
        <v>0</v>
      </c>
    </row>
    <row r="154" spans="1:24" ht="15" hidden="1" customHeight="1">
      <c r="B154" s="46"/>
      <c r="C154" s="47"/>
      <c r="D154" s="47"/>
      <c r="E154" s="47" t="s">
        <v>68</v>
      </c>
      <c r="F154" s="49"/>
      <c r="H154" s="13"/>
      <c r="I154" s="12"/>
      <c r="J154" s="12"/>
      <c r="K154" s="12" t="s">
        <v>68</v>
      </c>
      <c r="L154" s="23"/>
      <c r="M154" s="136">
        <f>SUM(M155:M156)</f>
        <v>11748757500</v>
      </c>
      <c r="N154" s="134"/>
      <c r="O154" s="136">
        <f>SUM(O155:O156)</f>
        <v>5850201581</v>
      </c>
      <c r="P154" s="134"/>
      <c r="Q154" s="1"/>
      <c r="U154" s="106">
        <v>11748757500</v>
      </c>
      <c r="V154" s="34"/>
      <c r="W154" s="107">
        <f t="shared" si="6"/>
        <v>0</v>
      </c>
      <c r="X154" s="108">
        <f t="shared" si="7"/>
        <v>0</v>
      </c>
    </row>
    <row r="155" spans="1:24" ht="15" hidden="1" customHeight="1">
      <c r="B155" s="46"/>
      <c r="C155" s="47"/>
      <c r="D155" s="47"/>
      <c r="E155" s="47"/>
      <c r="F155" s="49" t="s">
        <v>69</v>
      </c>
      <c r="H155" s="13"/>
      <c r="I155" s="12"/>
      <c r="J155" s="12"/>
      <c r="K155" s="12"/>
      <c r="L155" s="23" t="s">
        <v>69</v>
      </c>
      <c r="M155" s="133">
        <v>11748757500</v>
      </c>
      <c r="N155" s="134"/>
      <c r="O155" s="133">
        <v>5850201581</v>
      </c>
      <c r="P155" s="134"/>
      <c r="Q155" s="1"/>
      <c r="U155" s="106">
        <v>11748757500</v>
      </c>
      <c r="V155" s="34"/>
      <c r="W155" s="107">
        <f t="shared" si="6"/>
        <v>0</v>
      </c>
      <c r="X155" s="108">
        <f t="shared" si="7"/>
        <v>0</v>
      </c>
    </row>
    <row r="156" spans="1:24" ht="15" hidden="1" customHeight="1">
      <c r="A156" s="32"/>
      <c r="B156" s="46"/>
      <c r="C156" s="47"/>
      <c r="D156" s="47"/>
      <c r="E156" s="47"/>
      <c r="F156" s="49" t="s">
        <v>70</v>
      </c>
      <c r="H156" s="13"/>
      <c r="I156" s="12"/>
      <c r="J156" s="12"/>
      <c r="K156" s="12"/>
      <c r="L156" s="23" t="s">
        <v>70</v>
      </c>
      <c r="M156" s="133">
        <v>0</v>
      </c>
      <c r="N156" s="134"/>
      <c r="O156" s="133">
        <v>0</v>
      </c>
      <c r="P156" s="134"/>
      <c r="Q156" s="1"/>
      <c r="U156" s="106">
        <v>0</v>
      </c>
      <c r="V156" s="34"/>
      <c r="W156" s="107">
        <f t="shared" si="6"/>
        <v>0</v>
      </c>
      <c r="X156" s="108">
        <f t="shared" si="7"/>
        <v>0</v>
      </c>
    </row>
    <row r="157" spans="1:24" ht="15" hidden="1" customHeight="1">
      <c r="A157" s="32"/>
      <c r="B157" s="46"/>
      <c r="C157" s="47"/>
      <c r="D157" s="47"/>
      <c r="E157" s="47" t="s">
        <v>268</v>
      </c>
      <c r="F157" s="49"/>
      <c r="H157" s="13"/>
      <c r="I157" s="12"/>
      <c r="J157" s="12"/>
      <c r="K157" s="12" t="s">
        <v>241</v>
      </c>
      <c r="L157" s="23"/>
      <c r="M157" s="133">
        <v>0</v>
      </c>
      <c r="N157" s="134"/>
      <c r="O157" s="133">
        <v>0</v>
      </c>
      <c r="P157" s="134"/>
      <c r="Q157" s="1"/>
      <c r="U157" s="106">
        <v>0</v>
      </c>
      <c r="V157" s="34"/>
      <c r="W157" s="107">
        <f t="shared" si="6"/>
        <v>0</v>
      </c>
      <c r="X157" s="108">
        <f t="shared" si="7"/>
        <v>0</v>
      </c>
    </row>
    <row r="158" spans="1:24" ht="15" hidden="1" customHeight="1">
      <c r="A158" s="32"/>
      <c r="B158" s="46"/>
      <c r="C158" s="47"/>
      <c r="D158" s="47"/>
      <c r="E158" s="47" t="s">
        <v>269</v>
      </c>
      <c r="F158" s="49"/>
      <c r="H158" s="13"/>
      <c r="I158" s="12"/>
      <c r="J158" s="12"/>
      <c r="K158" s="12" t="s">
        <v>242</v>
      </c>
      <c r="L158" s="23"/>
      <c r="M158" s="133">
        <v>8573500</v>
      </c>
      <c r="N158" s="134"/>
      <c r="O158" s="133">
        <v>3036503500</v>
      </c>
      <c r="P158" s="134"/>
      <c r="Q158" s="1"/>
      <c r="U158" s="106">
        <v>8573500</v>
      </c>
      <c r="V158" s="34"/>
      <c r="W158" s="107">
        <f t="shared" si="6"/>
        <v>0</v>
      </c>
      <c r="X158" s="108">
        <f t="shared" si="7"/>
        <v>0</v>
      </c>
    </row>
    <row r="159" spans="1:24" ht="15" customHeight="1">
      <c r="B159" s="13"/>
      <c r="C159" s="12"/>
      <c r="D159" s="12" t="s">
        <v>573</v>
      </c>
      <c r="E159" s="12"/>
      <c r="F159" s="40"/>
      <c r="H159" s="13"/>
      <c r="I159" s="12"/>
      <c r="J159" s="12" t="s">
        <v>71</v>
      </c>
      <c r="K159" s="12"/>
      <c r="L159" s="23"/>
      <c r="M159" s="133">
        <f>SUM(M160:M161)</f>
        <v>6907086446</v>
      </c>
      <c r="N159" s="134"/>
      <c r="O159" s="133">
        <f>SUM(O160:O161)</f>
        <v>5061801749</v>
      </c>
      <c r="P159" s="134"/>
      <c r="Q159" s="1"/>
      <c r="U159" s="106">
        <v>6907086446</v>
      </c>
      <c r="V159" s="34"/>
      <c r="W159" s="107">
        <f t="shared" si="6"/>
        <v>0</v>
      </c>
      <c r="X159" s="108">
        <f t="shared" si="7"/>
        <v>0</v>
      </c>
    </row>
    <row r="160" spans="1:24" ht="15" hidden="1" customHeight="1">
      <c r="B160" s="46"/>
      <c r="C160" s="47"/>
      <c r="D160" s="47"/>
      <c r="E160" s="47" t="s">
        <v>66</v>
      </c>
      <c r="F160" s="49"/>
      <c r="H160" s="13"/>
      <c r="I160" s="12"/>
      <c r="J160" s="12"/>
      <c r="K160" s="12" t="s">
        <v>66</v>
      </c>
      <c r="L160" s="23"/>
      <c r="M160" s="133">
        <v>6663340930</v>
      </c>
      <c r="N160" s="134"/>
      <c r="O160" s="133">
        <v>5033637834</v>
      </c>
      <c r="P160" s="134"/>
      <c r="Q160" s="1"/>
      <c r="U160" s="106">
        <v>6663340930</v>
      </c>
      <c r="V160" s="34"/>
      <c r="W160" s="107">
        <f t="shared" si="6"/>
        <v>0</v>
      </c>
      <c r="X160" s="108">
        <f t="shared" si="7"/>
        <v>0</v>
      </c>
    </row>
    <row r="161" spans="2:24" ht="15" hidden="1" customHeight="1">
      <c r="B161" s="46"/>
      <c r="C161" s="47"/>
      <c r="D161" s="47"/>
      <c r="E161" s="47" t="s">
        <v>72</v>
      </c>
      <c r="F161" s="49"/>
      <c r="H161" s="13"/>
      <c r="I161" s="12"/>
      <c r="J161" s="12"/>
      <c r="K161" s="12" t="s">
        <v>72</v>
      </c>
      <c r="L161" s="23"/>
      <c r="M161" s="136">
        <f>SUM(M162:M163)</f>
        <v>243745516</v>
      </c>
      <c r="N161" s="134"/>
      <c r="O161" s="136">
        <f>SUM(O162:O163)</f>
        <v>28163915</v>
      </c>
      <c r="P161" s="134"/>
      <c r="Q161" s="1"/>
      <c r="U161" s="106">
        <v>243745516</v>
      </c>
      <c r="V161" s="34"/>
      <c r="W161" s="107">
        <f t="shared" si="6"/>
        <v>0</v>
      </c>
      <c r="X161" s="108">
        <f t="shared" si="7"/>
        <v>0</v>
      </c>
    </row>
    <row r="162" spans="2:24" ht="15" hidden="1" customHeight="1">
      <c r="B162" s="46"/>
      <c r="C162" s="47"/>
      <c r="D162" s="47"/>
      <c r="E162" s="47"/>
      <c r="F162" s="49" t="s">
        <v>73</v>
      </c>
      <c r="H162" s="13"/>
      <c r="I162" s="12"/>
      <c r="J162" s="12"/>
      <c r="K162" s="12"/>
      <c r="L162" s="23" t="s">
        <v>73</v>
      </c>
      <c r="M162" s="133">
        <v>240779919</v>
      </c>
      <c r="N162" s="134"/>
      <c r="O162" s="133">
        <v>27367853</v>
      </c>
      <c r="P162" s="134"/>
      <c r="Q162" s="1"/>
      <c r="U162" s="106">
        <v>240779919</v>
      </c>
      <c r="V162" s="34"/>
      <c r="W162" s="107">
        <f t="shared" si="6"/>
        <v>0</v>
      </c>
      <c r="X162" s="108">
        <f t="shared" si="7"/>
        <v>0</v>
      </c>
    </row>
    <row r="163" spans="2:24" ht="15" hidden="1" customHeight="1">
      <c r="B163" s="46"/>
      <c r="C163" s="47"/>
      <c r="D163" s="47"/>
      <c r="E163" s="47"/>
      <c r="F163" s="49" t="s">
        <v>74</v>
      </c>
      <c r="H163" s="13"/>
      <c r="I163" s="12"/>
      <c r="J163" s="12"/>
      <c r="K163" s="12"/>
      <c r="L163" s="23" t="s">
        <v>74</v>
      </c>
      <c r="M163" s="133">
        <v>2965597</v>
      </c>
      <c r="N163" s="134"/>
      <c r="O163" s="133">
        <v>796062</v>
      </c>
      <c r="P163" s="134"/>
      <c r="Q163" s="1"/>
      <c r="U163" s="106">
        <v>2965597</v>
      </c>
      <c r="V163" s="34"/>
      <c r="W163" s="107">
        <f t="shared" si="6"/>
        <v>0</v>
      </c>
      <c r="X163" s="108">
        <f t="shared" si="7"/>
        <v>0</v>
      </c>
    </row>
    <row r="164" spans="2:24" ht="15" customHeight="1">
      <c r="B164" s="13"/>
      <c r="C164" s="12"/>
      <c r="D164" s="12" t="s">
        <v>494</v>
      </c>
      <c r="E164" s="12"/>
      <c r="F164" s="40"/>
      <c r="H164" s="13"/>
      <c r="I164" s="12"/>
      <c r="J164" s="12" t="s">
        <v>161</v>
      </c>
      <c r="K164" s="12"/>
      <c r="L164" s="23"/>
      <c r="M164" s="133">
        <f>SUM(M165:M166)</f>
        <v>1485873412799</v>
      </c>
      <c r="N164" s="134"/>
      <c r="O164" s="133">
        <f>SUM(O165:O166)</f>
        <v>551681107015</v>
      </c>
      <c r="P164" s="134"/>
      <c r="Q164" s="1"/>
      <c r="U164" s="106">
        <v>1485873412799</v>
      </c>
      <c r="V164" s="34"/>
      <c r="W164" s="107">
        <f t="shared" si="6"/>
        <v>0</v>
      </c>
      <c r="X164" s="108">
        <f t="shared" si="7"/>
        <v>0</v>
      </c>
    </row>
    <row r="165" spans="2:24" ht="15" hidden="1" customHeight="1">
      <c r="B165" s="46"/>
      <c r="C165" s="47"/>
      <c r="D165" s="47"/>
      <c r="E165" s="47" t="s">
        <v>574</v>
      </c>
      <c r="F165" s="49"/>
      <c r="H165" s="13"/>
      <c r="I165" s="12"/>
      <c r="J165" s="12"/>
      <c r="K165" s="12" t="s">
        <v>162</v>
      </c>
      <c r="L165" s="23"/>
      <c r="M165" s="133">
        <v>1485873412799</v>
      </c>
      <c r="N165" s="134"/>
      <c r="O165" s="133">
        <v>531480998340</v>
      </c>
      <c r="P165" s="134"/>
      <c r="Q165" s="1"/>
      <c r="U165" s="106">
        <v>1485873412799</v>
      </c>
      <c r="V165" s="34"/>
      <c r="W165" s="107">
        <f t="shared" si="6"/>
        <v>0</v>
      </c>
      <c r="X165" s="108">
        <f t="shared" si="7"/>
        <v>0</v>
      </c>
    </row>
    <row r="166" spans="2:24" ht="15" hidden="1" customHeight="1">
      <c r="B166" s="46"/>
      <c r="C166" s="47"/>
      <c r="D166" s="47"/>
      <c r="E166" s="47" t="s">
        <v>575</v>
      </c>
      <c r="F166" s="49"/>
      <c r="H166" s="13"/>
      <c r="I166" s="12"/>
      <c r="J166" s="12"/>
      <c r="K166" s="12" t="s">
        <v>163</v>
      </c>
      <c r="L166" s="23"/>
      <c r="M166" s="133">
        <v>0</v>
      </c>
      <c r="N166" s="134"/>
      <c r="O166" s="133">
        <v>20200108675</v>
      </c>
      <c r="P166" s="134"/>
      <c r="Q166" s="1"/>
      <c r="U166" s="106">
        <v>0</v>
      </c>
      <c r="V166" s="34"/>
      <c r="W166" s="107">
        <f t="shared" si="6"/>
        <v>0</v>
      </c>
      <c r="X166" s="108">
        <f t="shared" si="7"/>
        <v>0</v>
      </c>
    </row>
    <row r="167" spans="2:24" ht="15" customHeight="1">
      <c r="B167" s="13"/>
      <c r="C167" s="12"/>
      <c r="D167" s="12" t="s">
        <v>495</v>
      </c>
      <c r="E167" s="12"/>
      <c r="F167" s="40"/>
      <c r="H167" s="13"/>
      <c r="I167" s="12"/>
      <c r="J167" s="12" t="s">
        <v>169</v>
      </c>
      <c r="K167" s="12"/>
      <c r="L167" s="23"/>
      <c r="M167" s="133">
        <v>13139750</v>
      </c>
      <c r="N167" s="134"/>
      <c r="O167" s="133">
        <v>571840732</v>
      </c>
      <c r="P167" s="134"/>
      <c r="Q167" s="1"/>
      <c r="U167" s="106">
        <v>13139750</v>
      </c>
      <c r="V167" s="34"/>
      <c r="W167" s="107">
        <f t="shared" si="6"/>
        <v>0</v>
      </c>
      <c r="X167" s="108">
        <f t="shared" si="7"/>
        <v>0</v>
      </c>
    </row>
    <row r="168" spans="2:24" ht="15" customHeight="1">
      <c r="B168" s="13"/>
      <c r="C168" s="12"/>
      <c r="D168" s="12" t="s">
        <v>496</v>
      </c>
      <c r="E168" s="12"/>
      <c r="F168" s="40"/>
      <c r="H168" s="13"/>
      <c r="I168" s="12"/>
      <c r="J168" s="12" t="s">
        <v>164</v>
      </c>
      <c r="K168" s="12"/>
      <c r="L168" s="23"/>
      <c r="M168" s="133">
        <f>SUM(M169:M170)</f>
        <v>1950243666</v>
      </c>
      <c r="N168" s="134"/>
      <c r="O168" s="133">
        <f>SUM(O169:O170)</f>
        <v>2302704235</v>
      </c>
      <c r="P168" s="134"/>
      <c r="Q168" s="1"/>
      <c r="U168" s="106">
        <v>1950243666</v>
      </c>
      <c r="V168" s="34"/>
      <c r="W168" s="107">
        <f t="shared" si="6"/>
        <v>0</v>
      </c>
      <c r="X168" s="108">
        <f t="shared" si="7"/>
        <v>0</v>
      </c>
    </row>
    <row r="169" spans="2:24" ht="15" hidden="1" customHeight="1">
      <c r="B169" s="46"/>
      <c r="C169" s="47"/>
      <c r="D169" s="47"/>
      <c r="E169" s="47" t="s">
        <v>834</v>
      </c>
      <c r="F169" s="49"/>
      <c r="H169" s="13"/>
      <c r="I169" s="12"/>
      <c r="J169" s="12"/>
      <c r="K169" s="12" t="s">
        <v>834</v>
      </c>
      <c r="L169" s="23"/>
      <c r="M169" s="133">
        <v>1950243666</v>
      </c>
      <c r="N169" s="134"/>
      <c r="O169" s="133">
        <v>2302704235</v>
      </c>
      <c r="P169" s="134"/>
      <c r="Q169" s="1"/>
      <c r="U169" s="106">
        <v>1950243666</v>
      </c>
      <c r="V169" s="34"/>
      <c r="W169" s="107">
        <f t="shared" si="6"/>
        <v>0</v>
      </c>
      <c r="X169" s="108">
        <f t="shared" si="7"/>
        <v>0</v>
      </c>
    </row>
    <row r="170" spans="2:24" ht="15" hidden="1" customHeight="1">
      <c r="B170" s="46"/>
      <c r="C170" s="47"/>
      <c r="D170" s="47"/>
      <c r="E170" s="47" t="s">
        <v>835</v>
      </c>
      <c r="F170" s="49"/>
      <c r="H170" s="13"/>
      <c r="I170" s="12"/>
      <c r="J170" s="12"/>
      <c r="K170" s="12" t="s">
        <v>835</v>
      </c>
      <c r="L170" s="23"/>
      <c r="M170" s="133">
        <v>0</v>
      </c>
      <c r="N170" s="134"/>
      <c r="O170" s="133">
        <v>0</v>
      </c>
      <c r="P170" s="134"/>
      <c r="Q170" s="1"/>
      <c r="U170" s="106">
        <v>0</v>
      </c>
      <c r="V170" s="34"/>
      <c r="W170" s="107">
        <f t="shared" si="6"/>
        <v>0</v>
      </c>
      <c r="X170" s="108">
        <f t="shared" si="7"/>
        <v>0</v>
      </c>
    </row>
    <row r="171" spans="2:24" ht="15" customHeight="1">
      <c r="B171" s="13"/>
      <c r="C171" s="12" t="s">
        <v>497</v>
      </c>
      <c r="D171" s="12"/>
      <c r="E171" s="12"/>
      <c r="F171" s="40"/>
      <c r="H171" s="13"/>
      <c r="I171" s="12" t="s">
        <v>75</v>
      </c>
      <c r="J171" s="12"/>
      <c r="K171" s="12"/>
      <c r="L171" s="23"/>
      <c r="M171" s="133"/>
      <c r="N171" s="134">
        <f>SUM(M172,M177,M186,M187)</f>
        <v>14045661115</v>
      </c>
      <c r="O171" s="133"/>
      <c r="P171" s="134">
        <f>SUM(O172,O177,O186,O187)</f>
        <v>13044546236</v>
      </c>
      <c r="Q171" s="1"/>
      <c r="U171" s="106"/>
      <c r="V171" s="34">
        <v>14045661115</v>
      </c>
      <c r="W171" s="107">
        <f t="shared" si="6"/>
        <v>0</v>
      </c>
      <c r="X171" s="108">
        <f t="shared" si="7"/>
        <v>0</v>
      </c>
    </row>
    <row r="172" spans="2:24" ht="15" customHeight="1">
      <c r="B172" s="13"/>
      <c r="C172" s="12"/>
      <c r="D172" s="12" t="s">
        <v>498</v>
      </c>
      <c r="E172" s="12"/>
      <c r="F172" s="40"/>
      <c r="H172" s="13"/>
      <c r="I172" s="12"/>
      <c r="J172" s="12" t="s">
        <v>76</v>
      </c>
      <c r="K172" s="12"/>
      <c r="L172" s="23"/>
      <c r="M172" s="133">
        <f>SUM(M173:M176)</f>
        <v>1153694257</v>
      </c>
      <c r="N172" s="134"/>
      <c r="O172" s="133">
        <f>SUM(O173:O176)</f>
        <v>967726873</v>
      </c>
      <c r="P172" s="134"/>
      <c r="Q172" s="1"/>
      <c r="U172" s="106">
        <v>1153694257</v>
      </c>
      <c r="V172" s="34"/>
      <c r="W172" s="107">
        <f t="shared" si="6"/>
        <v>0</v>
      </c>
      <c r="X172" s="108">
        <f t="shared" si="7"/>
        <v>0</v>
      </c>
    </row>
    <row r="173" spans="2:24" ht="15" hidden="1" customHeight="1">
      <c r="B173" s="46"/>
      <c r="C173" s="47"/>
      <c r="D173" s="47"/>
      <c r="E173" s="47" t="s">
        <v>77</v>
      </c>
      <c r="F173" s="49"/>
      <c r="H173" s="13"/>
      <c r="I173" s="12"/>
      <c r="J173" s="12"/>
      <c r="K173" s="12" t="s">
        <v>77</v>
      </c>
      <c r="L173" s="23"/>
      <c r="M173" s="133">
        <v>1026956576</v>
      </c>
      <c r="N173" s="134"/>
      <c r="O173" s="133">
        <v>778377552</v>
      </c>
      <c r="P173" s="134"/>
      <c r="Q173" s="1"/>
      <c r="U173" s="106">
        <v>1026956576</v>
      </c>
      <c r="V173" s="34"/>
      <c r="W173" s="107">
        <f t="shared" si="6"/>
        <v>0</v>
      </c>
      <c r="X173" s="108">
        <f t="shared" si="7"/>
        <v>0</v>
      </c>
    </row>
    <row r="174" spans="2:24" ht="15" hidden="1" customHeight="1">
      <c r="B174" s="46"/>
      <c r="C174" s="47"/>
      <c r="D174" s="47"/>
      <c r="E174" s="47" t="s">
        <v>78</v>
      </c>
      <c r="F174" s="49"/>
      <c r="H174" s="13"/>
      <c r="I174" s="12"/>
      <c r="J174" s="12"/>
      <c r="K174" s="12" t="s">
        <v>78</v>
      </c>
      <c r="L174" s="23"/>
      <c r="M174" s="133">
        <v>0</v>
      </c>
      <c r="N174" s="134"/>
      <c r="O174" s="133">
        <v>0</v>
      </c>
      <c r="P174" s="134"/>
      <c r="Q174" s="1"/>
      <c r="U174" s="106">
        <v>0</v>
      </c>
      <c r="V174" s="34"/>
      <c r="W174" s="107">
        <f t="shared" si="6"/>
        <v>0</v>
      </c>
      <c r="X174" s="108">
        <f t="shared" si="7"/>
        <v>0</v>
      </c>
    </row>
    <row r="175" spans="2:24" ht="15" hidden="1" customHeight="1">
      <c r="B175" s="46"/>
      <c r="C175" s="47"/>
      <c r="D175" s="47"/>
      <c r="E175" s="47" t="s">
        <v>79</v>
      </c>
      <c r="F175" s="49"/>
      <c r="H175" s="13"/>
      <c r="I175" s="12"/>
      <c r="J175" s="12"/>
      <c r="K175" s="12" t="s">
        <v>79</v>
      </c>
      <c r="L175" s="23"/>
      <c r="M175" s="133">
        <v>0</v>
      </c>
      <c r="N175" s="134"/>
      <c r="O175" s="133">
        <v>8805060</v>
      </c>
      <c r="P175" s="134"/>
      <c r="Q175" s="1"/>
      <c r="U175" s="106">
        <v>0</v>
      </c>
      <c r="V175" s="34"/>
      <c r="W175" s="107">
        <f t="shared" si="6"/>
        <v>0</v>
      </c>
      <c r="X175" s="108">
        <f t="shared" si="7"/>
        <v>0</v>
      </c>
    </row>
    <row r="176" spans="2:24" ht="15" hidden="1" customHeight="1">
      <c r="B176" s="46"/>
      <c r="C176" s="47"/>
      <c r="D176" s="47"/>
      <c r="E176" s="47" t="s">
        <v>184</v>
      </c>
      <c r="F176" s="49"/>
      <c r="H176" s="13"/>
      <c r="I176" s="12"/>
      <c r="J176" s="12"/>
      <c r="K176" s="12" t="s">
        <v>205</v>
      </c>
      <c r="L176" s="23"/>
      <c r="M176" s="133">
        <v>126737681</v>
      </c>
      <c r="N176" s="134"/>
      <c r="O176" s="133">
        <v>180544261</v>
      </c>
      <c r="P176" s="134"/>
      <c r="Q176" s="1"/>
      <c r="U176" s="106">
        <v>126737681</v>
      </c>
      <c r="V176" s="34"/>
      <c r="W176" s="107">
        <f t="shared" si="6"/>
        <v>0</v>
      </c>
      <c r="X176" s="108">
        <f t="shared" si="7"/>
        <v>0</v>
      </c>
    </row>
    <row r="177" spans="1:24" ht="15" customHeight="1">
      <c r="B177" s="13"/>
      <c r="C177" s="12"/>
      <c r="D177" s="12" t="s">
        <v>499</v>
      </c>
      <c r="E177" s="12"/>
      <c r="F177" s="40"/>
      <c r="H177" s="13"/>
      <c r="I177" s="12"/>
      <c r="J177" s="12" t="s">
        <v>80</v>
      </c>
      <c r="K177" s="12"/>
      <c r="L177" s="23"/>
      <c r="M177" s="133">
        <f>SUM(M178:M183)</f>
        <v>6250399132</v>
      </c>
      <c r="N177" s="134"/>
      <c r="O177" s="133">
        <f>SUM(O178:O183)</f>
        <v>5517015035</v>
      </c>
      <c r="P177" s="134"/>
      <c r="Q177" s="1"/>
      <c r="U177" s="106">
        <v>6250399132</v>
      </c>
      <c r="V177" s="34"/>
      <c r="W177" s="107">
        <f t="shared" si="6"/>
        <v>0</v>
      </c>
      <c r="X177" s="108">
        <f t="shared" si="7"/>
        <v>0</v>
      </c>
    </row>
    <row r="178" spans="1:24" ht="15" hidden="1" customHeight="1">
      <c r="B178" s="46"/>
      <c r="C178" s="47"/>
      <c r="D178" s="47"/>
      <c r="E178" s="47" t="s">
        <v>81</v>
      </c>
      <c r="F178" s="49"/>
      <c r="H178" s="13"/>
      <c r="I178" s="12"/>
      <c r="J178" s="12"/>
      <c r="K178" s="12" t="s">
        <v>81</v>
      </c>
      <c r="L178" s="23"/>
      <c r="M178" s="133">
        <v>1095905670</v>
      </c>
      <c r="N178" s="134"/>
      <c r="O178" s="133">
        <v>1208508678</v>
      </c>
      <c r="P178" s="134"/>
      <c r="Q178" s="1"/>
      <c r="U178" s="106">
        <v>1095905670</v>
      </c>
      <c r="V178" s="34"/>
      <c r="W178" s="107">
        <f t="shared" si="6"/>
        <v>0</v>
      </c>
      <c r="X178" s="108">
        <f t="shared" si="7"/>
        <v>0</v>
      </c>
    </row>
    <row r="179" spans="1:24" ht="15" hidden="1" customHeight="1">
      <c r="B179" s="46"/>
      <c r="C179" s="47"/>
      <c r="D179" s="47"/>
      <c r="E179" s="47" t="s">
        <v>82</v>
      </c>
      <c r="F179" s="49"/>
      <c r="H179" s="13"/>
      <c r="I179" s="12"/>
      <c r="J179" s="12"/>
      <c r="K179" s="12" t="s">
        <v>82</v>
      </c>
      <c r="L179" s="23"/>
      <c r="M179" s="133">
        <v>3634231279</v>
      </c>
      <c r="N179" s="134"/>
      <c r="O179" s="133">
        <v>3454119302</v>
      </c>
      <c r="P179" s="134"/>
      <c r="Q179" s="1"/>
      <c r="U179" s="106">
        <v>3634231279</v>
      </c>
      <c r="V179" s="34"/>
      <c r="W179" s="107">
        <f t="shared" si="6"/>
        <v>0</v>
      </c>
      <c r="X179" s="108">
        <f t="shared" si="7"/>
        <v>0</v>
      </c>
    </row>
    <row r="180" spans="1:24" ht="15" hidden="1" customHeight="1">
      <c r="B180" s="46"/>
      <c r="C180" s="47"/>
      <c r="D180" s="47"/>
      <c r="E180" s="47" t="s">
        <v>227</v>
      </c>
      <c r="F180" s="49"/>
      <c r="H180" s="13"/>
      <c r="I180" s="12"/>
      <c r="J180" s="12"/>
      <c r="K180" s="12" t="s">
        <v>225</v>
      </c>
      <c r="L180" s="23"/>
      <c r="M180" s="133">
        <v>0</v>
      </c>
      <c r="N180" s="134"/>
      <c r="O180" s="133">
        <v>0</v>
      </c>
      <c r="P180" s="134"/>
      <c r="Q180" s="1"/>
      <c r="U180" s="106">
        <v>0</v>
      </c>
      <c r="V180" s="34"/>
      <c r="W180" s="107">
        <f t="shared" si="6"/>
        <v>0</v>
      </c>
      <c r="X180" s="108">
        <f t="shared" si="7"/>
        <v>0</v>
      </c>
    </row>
    <row r="181" spans="1:24" ht="15" hidden="1" customHeight="1">
      <c r="B181" s="46"/>
      <c r="C181" s="47"/>
      <c r="D181" s="47"/>
      <c r="E181" s="47" t="s">
        <v>228</v>
      </c>
      <c r="F181" s="49"/>
      <c r="H181" s="13"/>
      <c r="I181" s="12"/>
      <c r="J181" s="12"/>
      <c r="K181" s="12" t="s">
        <v>226</v>
      </c>
      <c r="L181" s="23"/>
      <c r="M181" s="133">
        <v>-11452055</v>
      </c>
      <c r="N181" s="134"/>
      <c r="O181" s="133">
        <v>0</v>
      </c>
      <c r="P181" s="134"/>
      <c r="Q181" s="1"/>
      <c r="U181" s="106">
        <v>-11452055</v>
      </c>
      <c r="V181" s="34"/>
      <c r="W181" s="107">
        <f t="shared" si="6"/>
        <v>0</v>
      </c>
      <c r="X181" s="108">
        <f t="shared" si="7"/>
        <v>0</v>
      </c>
    </row>
    <row r="182" spans="1:24" ht="15" hidden="1" customHeight="1">
      <c r="B182" s="46"/>
      <c r="C182" s="47"/>
      <c r="D182" s="47"/>
      <c r="E182" s="47" t="s">
        <v>245</v>
      </c>
      <c r="F182" s="49"/>
      <c r="H182" s="13"/>
      <c r="I182" s="12"/>
      <c r="J182" s="12"/>
      <c r="K182" s="12" t="s">
        <v>266</v>
      </c>
      <c r="L182" s="23"/>
      <c r="M182" s="133">
        <v>890406215</v>
      </c>
      <c r="N182" s="134"/>
      <c r="O182" s="133">
        <v>131383832</v>
      </c>
      <c r="P182" s="134"/>
      <c r="Q182" s="1"/>
      <c r="U182" s="106">
        <v>890406215</v>
      </c>
      <c r="V182" s="34"/>
      <c r="W182" s="107">
        <f t="shared" si="6"/>
        <v>0</v>
      </c>
      <c r="X182" s="108">
        <f t="shared" si="7"/>
        <v>0</v>
      </c>
    </row>
    <row r="183" spans="1:24" ht="15" hidden="1" customHeight="1">
      <c r="B183" s="46"/>
      <c r="C183" s="47"/>
      <c r="D183" s="47"/>
      <c r="E183" s="47" t="s">
        <v>246</v>
      </c>
      <c r="F183" s="49"/>
      <c r="H183" s="13"/>
      <c r="I183" s="12"/>
      <c r="J183" s="12"/>
      <c r="K183" s="12" t="s">
        <v>267</v>
      </c>
      <c r="L183" s="23"/>
      <c r="M183" s="136">
        <f>SUM(M184:M185)</f>
        <v>641308023</v>
      </c>
      <c r="N183" s="134"/>
      <c r="O183" s="136">
        <f>SUM(O184:O185)</f>
        <v>723003223</v>
      </c>
      <c r="P183" s="134"/>
      <c r="Q183" s="1"/>
      <c r="U183" s="106">
        <v>641308023</v>
      </c>
      <c r="V183" s="34"/>
      <c r="W183" s="107">
        <f t="shared" si="6"/>
        <v>0</v>
      </c>
      <c r="X183" s="108">
        <f t="shared" si="7"/>
        <v>0</v>
      </c>
    </row>
    <row r="184" spans="1:24" ht="15" hidden="1" customHeight="1">
      <c r="B184" s="46"/>
      <c r="C184" s="47"/>
      <c r="D184" s="47"/>
      <c r="E184" s="47"/>
      <c r="F184" s="49" t="s">
        <v>83</v>
      </c>
      <c r="H184" s="13"/>
      <c r="I184" s="12"/>
      <c r="J184" s="12"/>
      <c r="K184" s="12"/>
      <c r="L184" s="23" t="s">
        <v>83</v>
      </c>
      <c r="M184" s="133">
        <v>640568689</v>
      </c>
      <c r="N184" s="134"/>
      <c r="O184" s="133">
        <v>720266428</v>
      </c>
      <c r="P184" s="134"/>
      <c r="Q184" s="1"/>
      <c r="U184" s="106">
        <v>640568689</v>
      </c>
      <c r="V184" s="34"/>
      <c r="W184" s="107">
        <f t="shared" si="6"/>
        <v>0</v>
      </c>
      <c r="X184" s="108">
        <f t="shared" si="7"/>
        <v>0</v>
      </c>
    </row>
    <row r="185" spans="1:24" ht="15" hidden="1" customHeight="1">
      <c r="A185" s="28"/>
      <c r="B185" s="46"/>
      <c r="C185" s="47"/>
      <c r="D185" s="47"/>
      <c r="E185" s="47"/>
      <c r="F185" s="49" t="s">
        <v>84</v>
      </c>
      <c r="H185" s="13"/>
      <c r="I185" s="12"/>
      <c r="J185" s="12"/>
      <c r="K185" s="12"/>
      <c r="L185" s="23" t="s">
        <v>84</v>
      </c>
      <c r="M185" s="133">
        <v>739334</v>
      </c>
      <c r="N185" s="134"/>
      <c r="O185" s="133">
        <v>2736795</v>
      </c>
      <c r="P185" s="134"/>
      <c r="Q185" s="1"/>
      <c r="U185" s="106">
        <v>739334</v>
      </c>
      <c r="V185" s="34"/>
      <c r="W185" s="107">
        <f t="shared" si="6"/>
        <v>0</v>
      </c>
      <c r="X185" s="108">
        <f t="shared" si="7"/>
        <v>0</v>
      </c>
    </row>
    <row r="186" spans="1:24" ht="15" customHeight="1">
      <c r="B186" s="13"/>
      <c r="C186" s="12"/>
      <c r="D186" s="12" t="s">
        <v>500</v>
      </c>
      <c r="E186" s="12"/>
      <c r="F186" s="40"/>
      <c r="H186" s="13"/>
      <c r="I186" s="12"/>
      <c r="J186" s="12" t="s">
        <v>145</v>
      </c>
      <c r="K186" s="12"/>
      <c r="L186" s="23"/>
      <c r="M186" s="133">
        <v>0</v>
      </c>
      <c r="N186" s="134"/>
      <c r="O186" s="133">
        <v>0</v>
      </c>
      <c r="P186" s="134"/>
      <c r="Q186" s="1"/>
      <c r="U186" s="106">
        <v>0</v>
      </c>
      <c r="V186" s="34"/>
      <c r="W186" s="107">
        <f t="shared" si="6"/>
        <v>0</v>
      </c>
      <c r="X186" s="108">
        <f t="shared" si="7"/>
        <v>0</v>
      </c>
    </row>
    <row r="187" spans="1:24" ht="15" customHeight="1">
      <c r="B187" s="13"/>
      <c r="C187" s="12"/>
      <c r="D187" s="12" t="s">
        <v>501</v>
      </c>
      <c r="E187" s="12"/>
      <c r="F187" s="40"/>
      <c r="H187" s="13"/>
      <c r="I187" s="12"/>
      <c r="J187" s="12" t="s">
        <v>146</v>
      </c>
      <c r="K187" s="12"/>
      <c r="L187" s="23"/>
      <c r="M187" s="133">
        <v>6641567726</v>
      </c>
      <c r="N187" s="134"/>
      <c r="O187" s="133">
        <v>6559804328</v>
      </c>
      <c r="P187" s="134"/>
      <c r="Q187" s="1"/>
      <c r="U187" s="106">
        <v>6641567726</v>
      </c>
      <c r="V187" s="34"/>
      <c r="W187" s="107">
        <f t="shared" si="6"/>
        <v>0</v>
      </c>
      <c r="X187" s="108">
        <f t="shared" si="7"/>
        <v>0</v>
      </c>
    </row>
    <row r="188" spans="1:24" ht="15" customHeight="1">
      <c r="B188" s="13"/>
      <c r="C188" s="12" t="s">
        <v>502</v>
      </c>
      <c r="D188" s="12"/>
      <c r="E188" s="12"/>
      <c r="F188" s="40"/>
      <c r="H188" s="13"/>
      <c r="I188" s="12" t="s">
        <v>188</v>
      </c>
      <c r="J188" s="12"/>
      <c r="K188" s="12"/>
      <c r="L188" s="23"/>
      <c r="M188" s="133"/>
      <c r="N188" s="134">
        <f>SUM(M189:M189)</f>
        <v>2690003988</v>
      </c>
      <c r="O188" s="133"/>
      <c r="P188" s="134">
        <f>SUM(O189:O189)</f>
        <v>2710003988</v>
      </c>
      <c r="Q188" s="1"/>
      <c r="U188" s="106"/>
      <c r="V188" s="34">
        <v>2690003988</v>
      </c>
      <c r="W188" s="107">
        <f t="shared" si="6"/>
        <v>0</v>
      </c>
      <c r="X188" s="108">
        <f t="shared" si="7"/>
        <v>0</v>
      </c>
    </row>
    <row r="189" spans="1:24" ht="15" customHeight="1">
      <c r="B189" s="13"/>
      <c r="C189" s="12"/>
      <c r="D189" s="12" t="s">
        <v>503</v>
      </c>
      <c r="E189" s="12"/>
      <c r="F189" s="40"/>
      <c r="H189" s="13"/>
      <c r="I189" s="12"/>
      <c r="J189" s="12" t="s">
        <v>89</v>
      </c>
      <c r="K189" s="12"/>
      <c r="L189" s="23"/>
      <c r="M189" s="133">
        <v>2690003988</v>
      </c>
      <c r="N189" s="134"/>
      <c r="O189" s="133">
        <v>2710003988</v>
      </c>
      <c r="P189" s="134"/>
      <c r="Q189" s="1"/>
      <c r="U189" s="106">
        <v>2690003988</v>
      </c>
      <c r="V189" s="34"/>
      <c r="W189" s="107">
        <f t="shared" si="6"/>
        <v>0</v>
      </c>
      <c r="X189" s="108">
        <f t="shared" si="7"/>
        <v>0</v>
      </c>
    </row>
    <row r="190" spans="1:24" ht="15" customHeight="1">
      <c r="B190" s="13"/>
      <c r="C190" s="12" t="s">
        <v>504</v>
      </c>
      <c r="D190" s="12"/>
      <c r="E190" s="12"/>
      <c r="F190" s="40"/>
      <c r="H190" s="13"/>
      <c r="I190" s="12" t="s">
        <v>189</v>
      </c>
      <c r="J190" s="12"/>
      <c r="K190" s="12"/>
      <c r="L190" s="23"/>
      <c r="M190" s="133"/>
      <c r="N190" s="134">
        <f>SUM(M191:M192)</f>
        <v>1238967293</v>
      </c>
      <c r="O190" s="133"/>
      <c r="P190" s="134">
        <f>SUM(O191:O192)</f>
        <v>1235120082</v>
      </c>
      <c r="Q190" s="1"/>
      <c r="U190" s="106"/>
      <c r="V190" s="34">
        <v>1238967293</v>
      </c>
      <c r="W190" s="107">
        <f t="shared" si="6"/>
        <v>0</v>
      </c>
      <c r="X190" s="108">
        <f t="shared" si="7"/>
        <v>0</v>
      </c>
    </row>
    <row r="191" spans="1:24" ht="15" customHeight="1">
      <c r="B191" s="13"/>
      <c r="C191" s="12"/>
      <c r="D191" s="12" t="s">
        <v>505</v>
      </c>
      <c r="E191" s="12"/>
      <c r="F191" s="40"/>
      <c r="H191" s="13"/>
      <c r="I191" s="12"/>
      <c r="J191" s="12" t="s">
        <v>90</v>
      </c>
      <c r="K191" s="12"/>
      <c r="L191" s="23"/>
      <c r="M191" s="133">
        <v>1238967293</v>
      </c>
      <c r="N191" s="134"/>
      <c r="O191" s="133">
        <v>26510000</v>
      </c>
      <c r="P191" s="134"/>
      <c r="Q191" s="1"/>
      <c r="U191" s="106">
        <v>1238967293</v>
      </c>
      <c r="V191" s="34"/>
      <c r="W191" s="107">
        <f t="shared" si="6"/>
        <v>0</v>
      </c>
      <c r="X191" s="108">
        <f t="shared" si="7"/>
        <v>0</v>
      </c>
    </row>
    <row r="192" spans="1:24" ht="15" customHeight="1">
      <c r="B192" s="13"/>
      <c r="C192" s="12"/>
      <c r="D192" s="12" t="s">
        <v>506</v>
      </c>
      <c r="E192" s="12"/>
      <c r="F192" s="40"/>
      <c r="H192" s="13"/>
      <c r="I192" s="12"/>
      <c r="J192" s="12" t="s">
        <v>91</v>
      </c>
      <c r="K192" s="12"/>
      <c r="L192" s="23"/>
      <c r="M192" s="133">
        <v>0</v>
      </c>
      <c r="N192" s="134"/>
      <c r="O192" s="133">
        <v>1208610082</v>
      </c>
      <c r="P192" s="134"/>
      <c r="Q192" s="1"/>
      <c r="U192" s="106">
        <v>0</v>
      </c>
      <c r="V192" s="34"/>
      <c r="W192" s="107">
        <f t="shared" si="6"/>
        <v>0</v>
      </c>
      <c r="X192" s="108">
        <f t="shared" si="7"/>
        <v>0</v>
      </c>
    </row>
    <row r="193" spans="1:24" ht="15" customHeight="1">
      <c r="B193" s="13"/>
      <c r="C193" s="12" t="s">
        <v>507</v>
      </c>
      <c r="D193" s="12"/>
      <c r="E193" s="12"/>
      <c r="F193" s="40"/>
      <c r="H193" s="13"/>
      <c r="I193" s="12" t="s">
        <v>190</v>
      </c>
      <c r="J193" s="12"/>
      <c r="K193" s="12"/>
      <c r="L193" s="23"/>
      <c r="M193" s="133"/>
      <c r="N193" s="134">
        <f>SUM(M194:M195)</f>
        <v>-4539632499</v>
      </c>
      <c r="O193" s="133"/>
      <c r="P193" s="134">
        <f>SUM(O194:O195)</f>
        <v>-4260497608</v>
      </c>
      <c r="Q193" s="1"/>
      <c r="U193" s="106"/>
      <c r="V193" s="34">
        <v>-4539632499</v>
      </c>
      <c r="W193" s="107">
        <f t="shared" si="6"/>
        <v>0</v>
      </c>
      <c r="X193" s="108">
        <f t="shared" si="7"/>
        <v>0</v>
      </c>
    </row>
    <row r="194" spans="1:24" ht="15" customHeight="1">
      <c r="B194" s="13"/>
      <c r="C194" s="12"/>
      <c r="D194" s="12" t="s">
        <v>508</v>
      </c>
      <c r="E194" s="12"/>
      <c r="F194" s="40"/>
      <c r="H194" s="13"/>
      <c r="I194" s="12"/>
      <c r="J194" s="12" t="s">
        <v>92</v>
      </c>
      <c r="K194" s="12"/>
      <c r="L194" s="23"/>
      <c r="M194" s="133">
        <v>-668399609</v>
      </c>
      <c r="N194" s="134"/>
      <c r="O194" s="133">
        <v>-432556560</v>
      </c>
      <c r="P194" s="134"/>
      <c r="Q194" s="1"/>
      <c r="U194" s="106">
        <v>-668399609</v>
      </c>
      <c r="V194" s="34"/>
      <c r="W194" s="107">
        <f t="shared" si="6"/>
        <v>0</v>
      </c>
      <c r="X194" s="108">
        <f t="shared" si="7"/>
        <v>0</v>
      </c>
    </row>
    <row r="195" spans="1:24" ht="15" customHeight="1">
      <c r="B195" s="13"/>
      <c r="C195" s="12"/>
      <c r="D195" s="12" t="s">
        <v>509</v>
      </c>
      <c r="E195" s="12"/>
      <c r="F195" s="40"/>
      <c r="H195" s="13"/>
      <c r="I195" s="12"/>
      <c r="J195" s="12" t="s">
        <v>93</v>
      </c>
      <c r="K195" s="12"/>
      <c r="L195" s="23"/>
      <c r="M195" s="133">
        <v>-3871232890</v>
      </c>
      <c r="N195" s="134"/>
      <c r="O195" s="133">
        <v>-3827941048</v>
      </c>
      <c r="P195" s="134"/>
      <c r="Q195" s="1"/>
      <c r="U195" s="106">
        <v>-3871232890</v>
      </c>
      <c r="V195" s="34"/>
      <c r="W195" s="107">
        <f t="shared" si="6"/>
        <v>0</v>
      </c>
      <c r="X195" s="108">
        <f t="shared" si="7"/>
        <v>0</v>
      </c>
    </row>
    <row r="196" spans="1:24" ht="15" customHeight="1">
      <c r="B196" s="13"/>
      <c r="C196" s="12" t="s">
        <v>510</v>
      </c>
      <c r="D196" s="12"/>
      <c r="E196" s="12"/>
      <c r="F196" s="40"/>
      <c r="H196" s="13"/>
      <c r="I196" s="12" t="s">
        <v>191</v>
      </c>
      <c r="J196" s="12"/>
      <c r="K196" s="12"/>
      <c r="L196" s="23"/>
      <c r="M196" s="133"/>
      <c r="N196" s="134">
        <v>-133376817</v>
      </c>
      <c r="O196" s="133"/>
      <c r="P196" s="134">
        <v>-38930309</v>
      </c>
      <c r="Q196" s="1"/>
      <c r="U196" s="106"/>
      <c r="V196" s="34">
        <v>-133376817</v>
      </c>
      <c r="W196" s="107">
        <f t="shared" si="6"/>
        <v>0</v>
      </c>
      <c r="X196" s="108">
        <f t="shared" si="7"/>
        <v>0</v>
      </c>
    </row>
    <row r="197" spans="1:24" ht="15" customHeight="1">
      <c r="B197" s="13" t="s">
        <v>799</v>
      </c>
      <c r="C197" s="12"/>
      <c r="D197" s="12"/>
      <c r="E197" s="12"/>
      <c r="F197" s="40"/>
      <c r="H197" s="13" t="s">
        <v>859</v>
      </c>
      <c r="I197" s="12"/>
      <c r="J197" s="12"/>
      <c r="K197" s="12"/>
      <c r="L197" s="23"/>
      <c r="M197" s="133"/>
      <c r="N197" s="134">
        <v>8840208677</v>
      </c>
      <c r="O197" s="133"/>
      <c r="P197" s="134">
        <v>8469738637</v>
      </c>
      <c r="Q197" s="1"/>
      <c r="U197" s="106"/>
      <c r="V197" s="34">
        <v>8840208677</v>
      </c>
      <c r="W197" s="107">
        <f t="shared" ref="W197:W261" si="8">IFERROR(M197-U197,0)</f>
        <v>0</v>
      </c>
      <c r="X197" s="108">
        <f t="shared" ref="X197:X261" si="9">IFERROR(N197-V197,0)</f>
        <v>0</v>
      </c>
    </row>
    <row r="198" spans="1:24" ht="15" customHeight="1">
      <c r="A198" s="32"/>
      <c r="B198" s="13" t="s">
        <v>800</v>
      </c>
      <c r="C198" s="12"/>
      <c r="D198" s="12"/>
      <c r="E198" s="12"/>
      <c r="F198" s="40"/>
      <c r="H198" s="13" t="s">
        <v>860</v>
      </c>
      <c r="I198" s="12"/>
      <c r="J198" s="12"/>
      <c r="K198" s="12"/>
      <c r="L198" s="23"/>
      <c r="M198" s="133"/>
      <c r="N198" s="134">
        <v>0</v>
      </c>
      <c r="O198" s="133"/>
      <c r="P198" s="134">
        <v>0</v>
      </c>
      <c r="Q198" s="1"/>
      <c r="U198" s="106"/>
      <c r="V198" s="34">
        <v>0</v>
      </c>
      <c r="W198" s="107">
        <f t="shared" si="8"/>
        <v>0</v>
      </c>
      <c r="X198" s="108">
        <f t="shared" si="9"/>
        <v>0</v>
      </c>
    </row>
    <row r="199" spans="1:24" ht="15" customHeight="1">
      <c r="B199" s="13" t="s">
        <v>801</v>
      </c>
      <c r="C199" s="12"/>
      <c r="D199" s="12"/>
      <c r="E199" s="12"/>
      <c r="F199" s="40"/>
      <c r="H199" s="13" t="s">
        <v>861</v>
      </c>
      <c r="I199" s="12"/>
      <c r="J199" s="12"/>
      <c r="K199" s="12"/>
      <c r="L199" s="23"/>
      <c r="M199" s="133"/>
      <c r="N199" s="134">
        <f>SUM(N200,N203,N212,N208,N210)</f>
        <v>7186546371</v>
      </c>
      <c r="O199" s="133"/>
      <c r="P199" s="134">
        <f>SUM(P200,P203,P212,P208,P210)</f>
        <v>10602238508</v>
      </c>
      <c r="Q199" s="1"/>
      <c r="U199" s="106"/>
      <c r="V199" s="34">
        <v>7186546371</v>
      </c>
      <c r="W199" s="107">
        <f t="shared" si="8"/>
        <v>0</v>
      </c>
      <c r="X199" s="108">
        <f t="shared" si="9"/>
        <v>0</v>
      </c>
    </row>
    <row r="200" spans="1:24" ht="15" customHeight="1">
      <c r="B200" s="13"/>
      <c r="C200" s="12" t="s">
        <v>511</v>
      </c>
      <c r="D200" s="12"/>
      <c r="E200" s="12"/>
      <c r="F200" s="40"/>
      <c r="H200" s="13"/>
      <c r="I200" s="12" t="s">
        <v>192</v>
      </c>
      <c r="J200" s="12"/>
      <c r="K200" s="12"/>
      <c r="L200" s="23"/>
      <c r="M200" s="133"/>
      <c r="N200" s="134">
        <f>SUM(M201:M202)</f>
        <v>2163036963</v>
      </c>
      <c r="O200" s="133"/>
      <c r="P200" s="134">
        <f>SUM(O201:O202)</f>
        <v>6511018340</v>
      </c>
      <c r="Q200" s="1"/>
      <c r="U200" s="106"/>
      <c r="V200" s="34">
        <v>2163036963</v>
      </c>
      <c r="W200" s="107">
        <f t="shared" si="8"/>
        <v>0</v>
      </c>
      <c r="X200" s="108">
        <f t="shared" si="9"/>
        <v>0</v>
      </c>
    </row>
    <row r="201" spans="1:24" ht="15" customHeight="1">
      <c r="B201" s="13"/>
      <c r="C201" s="12"/>
      <c r="D201" s="12" t="s">
        <v>512</v>
      </c>
      <c r="E201" s="12"/>
      <c r="F201" s="40"/>
      <c r="H201" s="13"/>
      <c r="I201" s="12"/>
      <c r="J201" s="12" t="s">
        <v>85</v>
      </c>
      <c r="K201" s="12"/>
      <c r="L201" s="23"/>
      <c r="M201" s="133">
        <v>1574845717</v>
      </c>
      <c r="N201" s="134"/>
      <c r="O201" s="133">
        <v>5802296761</v>
      </c>
      <c r="P201" s="134"/>
      <c r="Q201" s="1"/>
      <c r="U201" s="106">
        <v>1574845717</v>
      </c>
      <c r="V201" s="34"/>
      <c r="W201" s="107">
        <f t="shared" si="8"/>
        <v>0</v>
      </c>
      <c r="X201" s="108">
        <f t="shared" si="9"/>
        <v>0</v>
      </c>
    </row>
    <row r="202" spans="1:24" ht="15" customHeight="1">
      <c r="B202" s="13"/>
      <c r="C202" s="12"/>
      <c r="D202" s="12" t="s">
        <v>493</v>
      </c>
      <c r="E202" s="12"/>
      <c r="F202" s="40"/>
      <c r="H202" s="13"/>
      <c r="I202" s="12"/>
      <c r="J202" s="12" t="s">
        <v>86</v>
      </c>
      <c r="K202" s="12"/>
      <c r="L202" s="23"/>
      <c r="M202" s="133">
        <v>588191246</v>
      </c>
      <c r="N202" s="134"/>
      <c r="O202" s="133">
        <v>708721579</v>
      </c>
      <c r="P202" s="134"/>
      <c r="Q202" s="1"/>
      <c r="U202" s="106">
        <v>588191246</v>
      </c>
      <c r="V202" s="34"/>
      <c r="W202" s="107">
        <f t="shared" si="8"/>
        <v>0</v>
      </c>
      <c r="X202" s="108">
        <f t="shared" si="9"/>
        <v>0</v>
      </c>
    </row>
    <row r="203" spans="1:24" ht="15" customHeight="1">
      <c r="B203" s="13"/>
      <c r="C203" s="12" t="s">
        <v>513</v>
      </c>
      <c r="D203" s="12"/>
      <c r="E203" s="12"/>
      <c r="F203" s="40"/>
      <c r="H203" s="13"/>
      <c r="I203" s="12" t="s">
        <v>193</v>
      </c>
      <c r="J203" s="12"/>
      <c r="K203" s="12"/>
      <c r="L203" s="23"/>
      <c r="M203" s="133"/>
      <c r="N203" s="134">
        <f>SUM(M204:M207)</f>
        <v>4971009408</v>
      </c>
      <c r="O203" s="133"/>
      <c r="P203" s="134">
        <f>SUM(O204:O207)</f>
        <v>3979295107</v>
      </c>
      <c r="Q203" s="1"/>
      <c r="U203" s="106"/>
      <c r="V203" s="34">
        <v>4971009408</v>
      </c>
      <c r="W203" s="107">
        <f t="shared" si="8"/>
        <v>0</v>
      </c>
      <c r="X203" s="108">
        <f t="shared" si="9"/>
        <v>0</v>
      </c>
    </row>
    <row r="204" spans="1:24" ht="15" customHeight="1">
      <c r="B204" s="13"/>
      <c r="C204" s="12"/>
      <c r="D204" s="12" t="s">
        <v>576</v>
      </c>
      <c r="E204" s="12"/>
      <c r="F204" s="40"/>
      <c r="H204" s="13"/>
      <c r="I204" s="12"/>
      <c r="J204" s="12" t="s">
        <v>87</v>
      </c>
      <c r="K204" s="12"/>
      <c r="L204" s="23"/>
      <c r="M204" s="133">
        <v>3955402193</v>
      </c>
      <c r="N204" s="134"/>
      <c r="O204" s="133">
        <v>3296150685</v>
      </c>
      <c r="P204" s="134"/>
      <c r="Q204" s="1"/>
      <c r="U204" s="106">
        <v>3955402193</v>
      </c>
      <c r="V204" s="34"/>
      <c r="W204" s="107">
        <f t="shared" si="8"/>
        <v>0</v>
      </c>
      <c r="X204" s="108">
        <f t="shared" si="9"/>
        <v>0</v>
      </c>
    </row>
    <row r="205" spans="1:24" ht="15" customHeight="1">
      <c r="B205" s="13"/>
      <c r="C205" s="12"/>
      <c r="D205" s="12" t="s">
        <v>577</v>
      </c>
      <c r="E205" s="12"/>
      <c r="F205" s="40"/>
      <c r="H205" s="13"/>
      <c r="I205" s="12"/>
      <c r="J205" s="12" t="s">
        <v>88</v>
      </c>
      <c r="K205" s="12"/>
      <c r="L205" s="23"/>
      <c r="M205" s="133">
        <v>231131129</v>
      </c>
      <c r="N205" s="134"/>
      <c r="O205" s="133">
        <v>94254532</v>
      </c>
      <c r="P205" s="134"/>
      <c r="Q205" s="1"/>
      <c r="U205" s="106">
        <v>231131129</v>
      </c>
      <c r="V205" s="34"/>
      <c r="W205" s="107">
        <f t="shared" si="8"/>
        <v>0</v>
      </c>
      <c r="X205" s="108">
        <f t="shared" si="9"/>
        <v>0</v>
      </c>
    </row>
    <row r="206" spans="1:24" ht="15" customHeight="1">
      <c r="B206" s="13"/>
      <c r="C206" s="12"/>
      <c r="D206" s="12" t="s">
        <v>578</v>
      </c>
      <c r="E206" s="12"/>
      <c r="F206" s="40"/>
      <c r="H206" s="13"/>
      <c r="I206" s="12"/>
      <c r="J206" s="12" t="s">
        <v>186</v>
      </c>
      <c r="K206" s="12"/>
      <c r="L206" s="23"/>
      <c r="M206" s="133"/>
      <c r="N206" s="134"/>
      <c r="O206" s="133"/>
      <c r="P206" s="134"/>
      <c r="Q206" s="1"/>
      <c r="U206" s="106"/>
      <c r="V206" s="34"/>
      <c r="W206" s="107">
        <f t="shared" si="8"/>
        <v>0</v>
      </c>
      <c r="X206" s="108">
        <f t="shared" si="9"/>
        <v>0</v>
      </c>
    </row>
    <row r="207" spans="1:24" ht="15" customHeight="1">
      <c r="B207" s="13"/>
      <c r="C207" s="12"/>
      <c r="D207" s="12" t="s">
        <v>579</v>
      </c>
      <c r="E207" s="12"/>
      <c r="F207" s="40"/>
      <c r="H207" s="13"/>
      <c r="I207" s="12"/>
      <c r="J207" s="12" t="s">
        <v>187</v>
      </c>
      <c r="K207" s="12"/>
      <c r="L207" s="23"/>
      <c r="M207" s="133">
        <v>784476086</v>
      </c>
      <c r="N207" s="134"/>
      <c r="O207" s="133">
        <v>588889890</v>
      </c>
      <c r="P207" s="134"/>
      <c r="Q207" s="1"/>
      <c r="U207" s="106">
        <v>784476086</v>
      </c>
      <c r="V207" s="34"/>
      <c r="W207" s="107">
        <f t="shared" si="8"/>
        <v>0</v>
      </c>
      <c r="X207" s="108">
        <f t="shared" si="9"/>
        <v>0</v>
      </c>
    </row>
    <row r="208" spans="1:24" ht="15" customHeight="1">
      <c r="B208" s="13"/>
      <c r="C208" s="12" t="s">
        <v>580</v>
      </c>
      <c r="D208" s="12"/>
      <c r="E208" s="12"/>
      <c r="F208" s="40"/>
      <c r="H208" s="13"/>
      <c r="I208" s="12" t="s">
        <v>233</v>
      </c>
      <c r="J208" s="12"/>
      <c r="K208" s="12"/>
      <c r="L208" s="23"/>
      <c r="M208" s="133"/>
      <c r="N208" s="134">
        <f>SUM(M209)</f>
        <v>0</v>
      </c>
      <c r="O208" s="133"/>
      <c r="P208" s="134">
        <f>SUM(O209)</f>
        <v>59425061</v>
      </c>
      <c r="Q208" s="1"/>
      <c r="U208" s="106"/>
      <c r="V208" s="34">
        <v>0</v>
      </c>
      <c r="W208" s="107">
        <f t="shared" si="8"/>
        <v>0</v>
      </c>
      <c r="X208" s="108">
        <f t="shared" si="9"/>
        <v>0</v>
      </c>
    </row>
    <row r="209" spans="2:24" ht="15" customHeight="1">
      <c r="B209" s="13"/>
      <c r="C209" s="12"/>
      <c r="D209" s="12" t="s">
        <v>581</v>
      </c>
      <c r="E209" s="12"/>
      <c r="F209" s="40"/>
      <c r="H209" s="13"/>
      <c r="I209" s="12"/>
      <c r="J209" s="12" t="s">
        <v>234</v>
      </c>
      <c r="K209" s="12"/>
      <c r="L209" s="23"/>
      <c r="M209" s="133">
        <v>0</v>
      </c>
      <c r="N209" s="134"/>
      <c r="O209" s="133">
        <v>59425061</v>
      </c>
      <c r="P209" s="134"/>
      <c r="Q209" s="1"/>
      <c r="U209" s="106">
        <v>0</v>
      </c>
      <c r="V209" s="34"/>
      <c r="W209" s="107">
        <f t="shared" si="8"/>
        <v>0</v>
      </c>
      <c r="X209" s="108">
        <f t="shared" si="9"/>
        <v>0</v>
      </c>
    </row>
    <row r="210" spans="2:24" ht="15" customHeight="1">
      <c r="B210" s="13"/>
      <c r="C210" s="12" t="s">
        <v>582</v>
      </c>
      <c r="D210" s="12"/>
      <c r="E210" s="12"/>
      <c r="F210" s="40"/>
      <c r="H210" s="13"/>
      <c r="I210" s="12" t="s">
        <v>237</v>
      </c>
      <c r="J210" s="12"/>
      <c r="K210" s="12"/>
      <c r="L210" s="23"/>
      <c r="M210" s="133"/>
      <c r="N210" s="134">
        <f>SUM(M211)</f>
        <v>0</v>
      </c>
      <c r="O210" s="133"/>
      <c r="P210" s="134">
        <f>SUM(O211)</f>
        <v>0</v>
      </c>
      <c r="Q210" s="1"/>
      <c r="U210" s="106"/>
      <c r="V210" s="34">
        <v>0</v>
      </c>
      <c r="W210" s="107">
        <f t="shared" si="8"/>
        <v>0</v>
      </c>
      <c r="X210" s="108">
        <f t="shared" si="9"/>
        <v>0</v>
      </c>
    </row>
    <row r="211" spans="2:24" ht="15" customHeight="1">
      <c r="B211" s="13"/>
      <c r="C211" s="12"/>
      <c r="D211" s="12" t="s">
        <v>583</v>
      </c>
      <c r="E211" s="12"/>
      <c r="F211" s="40"/>
      <c r="H211" s="13"/>
      <c r="I211" s="12"/>
      <c r="J211" s="12" t="s">
        <v>236</v>
      </c>
      <c r="K211" s="12"/>
      <c r="L211" s="23"/>
      <c r="M211" s="133">
        <v>0</v>
      </c>
      <c r="N211" s="134"/>
      <c r="O211" s="133">
        <v>0</v>
      </c>
      <c r="P211" s="134"/>
      <c r="Q211" s="1"/>
      <c r="U211" s="106">
        <v>0</v>
      </c>
      <c r="V211" s="34"/>
      <c r="W211" s="107">
        <f t="shared" si="8"/>
        <v>0</v>
      </c>
      <c r="X211" s="108">
        <f t="shared" si="9"/>
        <v>0</v>
      </c>
    </row>
    <row r="212" spans="2:24" ht="15" customHeight="1">
      <c r="B212" s="13"/>
      <c r="C212" s="12" t="s">
        <v>584</v>
      </c>
      <c r="D212" s="12"/>
      <c r="E212" s="12"/>
      <c r="F212" s="40"/>
      <c r="H212" s="13"/>
      <c r="I212" s="12" t="s">
        <v>235</v>
      </c>
      <c r="J212" s="12"/>
      <c r="K212" s="12"/>
      <c r="L212" s="23"/>
      <c r="M212" s="133"/>
      <c r="N212" s="134">
        <f>SUM(M213:M214)</f>
        <v>52500000</v>
      </c>
      <c r="O212" s="133"/>
      <c r="P212" s="134">
        <f>SUM(O213:O214)</f>
        <v>52500000</v>
      </c>
      <c r="Q212" s="1"/>
      <c r="U212" s="106"/>
      <c r="V212" s="34">
        <v>52500000</v>
      </c>
      <c r="W212" s="107">
        <f t="shared" si="8"/>
        <v>0</v>
      </c>
      <c r="X212" s="108">
        <f t="shared" si="9"/>
        <v>0</v>
      </c>
    </row>
    <row r="213" spans="2:24" ht="15" customHeight="1">
      <c r="B213" s="13"/>
      <c r="C213" s="12"/>
      <c r="D213" s="12" t="s">
        <v>585</v>
      </c>
      <c r="E213" s="12"/>
      <c r="F213" s="40"/>
      <c r="H213" s="13"/>
      <c r="I213" s="12"/>
      <c r="J213" s="12" t="s">
        <v>196</v>
      </c>
      <c r="K213" s="12"/>
      <c r="L213" s="23"/>
      <c r="M213" s="133">
        <v>2000000</v>
      </c>
      <c r="N213" s="134"/>
      <c r="O213" s="133">
        <v>2000000</v>
      </c>
      <c r="P213" s="134"/>
      <c r="Q213" s="1"/>
      <c r="U213" s="106">
        <v>2000000</v>
      </c>
      <c r="V213" s="34"/>
      <c r="W213" s="107">
        <f t="shared" si="8"/>
        <v>0</v>
      </c>
      <c r="X213" s="108">
        <f t="shared" si="9"/>
        <v>0</v>
      </c>
    </row>
    <row r="214" spans="2:24" ht="15" customHeight="1">
      <c r="B214" s="13"/>
      <c r="C214" s="12"/>
      <c r="D214" s="12" t="s">
        <v>493</v>
      </c>
      <c r="E214" s="12"/>
      <c r="F214" s="40"/>
      <c r="H214" s="13"/>
      <c r="I214" s="12"/>
      <c r="J214" s="12" t="s">
        <v>197</v>
      </c>
      <c r="K214" s="12"/>
      <c r="L214" s="23"/>
      <c r="M214" s="133">
        <v>50500000</v>
      </c>
      <c r="N214" s="134"/>
      <c r="O214" s="133">
        <v>50500000</v>
      </c>
      <c r="P214" s="134"/>
      <c r="Q214" s="1"/>
      <c r="U214" s="106">
        <v>50500000</v>
      </c>
      <c r="V214" s="34"/>
      <c r="W214" s="107">
        <f t="shared" si="8"/>
        <v>0</v>
      </c>
      <c r="X214" s="108">
        <f t="shared" si="9"/>
        <v>0</v>
      </c>
    </row>
    <row r="215" spans="2:24" ht="15" customHeight="1">
      <c r="B215" s="13" t="s">
        <v>586</v>
      </c>
      <c r="C215" s="12"/>
      <c r="D215" s="12"/>
      <c r="E215" s="12"/>
      <c r="F215" s="40"/>
      <c r="H215" s="13" t="s">
        <v>94</v>
      </c>
      <c r="I215" s="12"/>
      <c r="J215" s="12"/>
      <c r="K215" s="12"/>
      <c r="L215" s="23"/>
      <c r="M215" s="133"/>
      <c r="N215" s="134">
        <f>SUM(N9,N65,N108,N149,N133,N142,N197,N198,N199,N106,N104)</f>
        <v>7897990838021</v>
      </c>
      <c r="O215" s="133"/>
      <c r="P215" s="134">
        <f>SUM(P9,P65,P108,P149,P133,P142,P197,P198,P199,P106,P104)</f>
        <v>4535380347209</v>
      </c>
      <c r="Q215" s="1"/>
      <c r="U215" s="106"/>
      <c r="V215" s="34">
        <v>7897990838021</v>
      </c>
      <c r="W215" s="107">
        <f t="shared" si="8"/>
        <v>0</v>
      </c>
      <c r="X215" s="108">
        <f t="shared" si="9"/>
        <v>0</v>
      </c>
    </row>
    <row r="216" spans="2:24" ht="15" customHeight="1">
      <c r="B216" s="13" t="s">
        <v>587</v>
      </c>
      <c r="C216" s="12"/>
      <c r="D216" s="12"/>
      <c r="E216" s="12"/>
      <c r="F216" s="40"/>
      <c r="H216" s="13" t="s">
        <v>95</v>
      </c>
      <c r="I216" s="12"/>
      <c r="J216" s="12"/>
      <c r="K216" s="12"/>
      <c r="L216" s="23"/>
      <c r="M216" s="133"/>
      <c r="N216" s="134"/>
      <c r="O216" s="133"/>
      <c r="P216" s="134"/>
      <c r="Q216" s="1"/>
      <c r="U216" s="106"/>
      <c r="V216" s="34"/>
      <c r="W216" s="107">
        <f t="shared" si="8"/>
        <v>0</v>
      </c>
      <c r="X216" s="108">
        <f t="shared" si="9"/>
        <v>0</v>
      </c>
    </row>
    <row r="217" spans="2:24" ht="15" customHeight="1">
      <c r="B217" s="13" t="s">
        <v>588</v>
      </c>
      <c r="C217" s="12"/>
      <c r="D217" s="12"/>
      <c r="E217" s="12"/>
      <c r="F217" s="40"/>
      <c r="H217" s="13" t="s">
        <v>96</v>
      </c>
      <c r="I217" s="12"/>
      <c r="J217" s="12"/>
      <c r="K217" s="12"/>
      <c r="L217" s="23"/>
      <c r="M217" s="133"/>
      <c r="N217" s="134">
        <f>SUM(N218,N251)</f>
        <v>1348272310236</v>
      </c>
      <c r="O217" s="133"/>
      <c r="P217" s="134">
        <f>SUM(P218,P251)</f>
        <v>1012026267147</v>
      </c>
      <c r="Q217" s="1"/>
      <c r="U217" s="106"/>
      <c r="V217" s="34">
        <v>1348272310236</v>
      </c>
      <c r="W217" s="107">
        <f t="shared" si="8"/>
        <v>0</v>
      </c>
      <c r="X217" s="108">
        <f t="shared" si="9"/>
        <v>0</v>
      </c>
    </row>
    <row r="218" spans="2:24" ht="15" customHeight="1">
      <c r="B218" s="13"/>
      <c r="C218" s="12" t="s">
        <v>589</v>
      </c>
      <c r="D218" s="12"/>
      <c r="E218" s="12"/>
      <c r="F218" s="40"/>
      <c r="H218" s="13"/>
      <c r="I218" s="12" t="s">
        <v>97</v>
      </c>
      <c r="J218" s="12"/>
      <c r="K218" s="12"/>
      <c r="L218" s="23"/>
      <c r="M218" s="133"/>
      <c r="N218" s="134">
        <f>SUM(M219,M220,M232,M246,M249,M250)</f>
        <v>846162713377</v>
      </c>
      <c r="O218" s="133"/>
      <c r="P218" s="134">
        <f>SUM(O219,O220,O232,O246,O249,O250)</f>
        <v>533174188360</v>
      </c>
      <c r="Q218" s="1"/>
      <c r="U218" s="106"/>
      <c r="V218" s="34">
        <v>846162713377</v>
      </c>
      <c r="W218" s="107">
        <f t="shared" si="8"/>
        <v>0</v>
      </c>
      <c r="X218" s="108">
        <f t="shared" si="9"/>
        <v>0</v>
      </c>
    </row>
    <row r="219" spans="2:24" ht="15" customHeight="1">
      <c r="B219" s="13"/>
      <c r="C219" s="12"/>
      <c r="D219" s="12" t="s">
        <v>590</v>
      </c>
      <c r="E219" s="12"/>
      <c r="F219" s="40"/>
      <c r="H219" s="13"/>
      <c r="I219" s="12"/>
      <c r="J219" s="12" t="s">
        <v>152</v>
      </c>
      <c r="K219" s="12"/>
      <c r="L219" s="23"/>
      <c r="M219" s="133">
        <v>512641372575</v>
      </c>
      <c r="N219" s="134"/>
      <c r="O219" s="133">
        <v>312543927943</v>
      </c>
      <c r="P219" s="134"/>
      <c r="Q219" s="1"/>
      <c r="U219" s="106">
        <v>512641372575</v>
      </c>
      <c r="V219" s="34"/>
      <c r="W219" s="107">
        <f t="shared" si="8"/>
        <v>0</v>
      </c>
      <c r="X219" s="108">
        <f t="shared" si="9"/>
        <v>0</v>
      </c>
    </row>
    <row r="220" spans="2:24" ht="15" customHeight="1">
      <c r="B220" s="13"/>
      <c r="C220" s="12"/>
      <c r="D220" s="12" t="s">
        <v>591</v>
      </c>
      <c r="E220" s="12"/>
      <c r="F220" s="40"/>
      <c r="H220" s="13"/>
      <c r="I220" s="12"/>
      <c r="J220" s="12" t="s">
        <v>153</v>
      </c>
      <c r="K220" s="12"/>
      <c r="L220" s="23"/>
      <c r="M220" s="133">
        <f>SUM(M221:M231)</f>
        <v>42149046397</v>
      </c>
      <c r="N220" s="134"/>
      <c r="O220" s="133">
        <f>SUM(O221:O231)</f>
        <v>22146561282</v>
      </c>
      <c r="P220" s="134"/>
      <c r="Q220" s="1"/>
      <c r="U220" s="106">
        <v>42149046397</v>
      </c>
      <c r="V220" s="34"/>
      <c r="W220" s="107">
        <f t="shared" si="8"/>
        <v>0</v>
      </c>
      <c r="X220" s="108">
        <f t="shared" si="9"/>
        <v>0</v>
      </c>
    </row>
    <row r="221" spans="2:24" ht="15" hidden="1" customHeight="1">
      <c r="B221" s="46"/>
      <c r="C221" s="47"/>
      <c r="D221" s="47"/>
      <c r="E221" s="47" t="s">
        <v>592</v>
      </c>
      <c r="F221" s="49" t="s">
        <v>593</v>
      </c>
      <c r="H221" s="13"/>
      <c r="I221" s="12"/>
      <c r="J221" s="12"/>
      <c r="K221" s="12" t="s">
        <v>468</v>
      </c>
      <c r="L221" s="23"/>
      <c r="M221" s="133">
        <v>8999703118</v>
      </c>
      <c r="N221" s="134"/>
      <c r="O221" s="133">
        <v>10077537985</v>
      </c>
      <c r="P221" s="134"/>
      <c r="Q221" s="1"/>
      <c r="U221" s="106">
        <v>8999703118</v>
      </c>
      <c r="V221" s="34"/>
      <c r="W221" s="107">
        <f t="shared" si="8"/>
        <v>0</v>
      </c>
      <c r="X221" s="108">
        <f t="shared" si="9"/>
        <v>0</v>
      </c>
    </row>
    <row r="222" spans="2:24" ht="15" hidden="1" customHeight="1">
      <c r="B222" s="46"/>
      <c r="C222" s="47"/>
      <c r="D222" s="47"/>
      <c r="E222" s="47" t="s">
        <v>594</v>
      </c>
      <c r="F222" s="49" t="s">
        <v>595</v>
      </c>
      <c r="H222" s="13"/>
      <c r="I222" s="12"/>
      <c r="J222" s="12"/>
      <c r="K222" s="12" t="s">
        <v>469</v>
      </c>
      <c r="L222" s="23"/>
      <c r="M222" s="133">
        <v>311266713</v>
      </c>
      <c r="N222" s="134"/>
      <c r="O222" s="133">
        <v>232637464</v>
      </c>
      <c r="P222" s="134"/>
      <c r="Q222" s="1"/>
      <c r="U222" s="106">
        <v>311266713</v>
      </c>
      <c r="V222" s="34"/>
      <c r="W222" s="107">
        <f t="shared" si="8"/>
        <v>0</v>
      </c>
      <c r="X222" s="108">
        <f t="shared" si="9"/>
        <v>0</v>
      </c>
    </row>
    <row r="223" spans="2:24" ht="15" hidden="1" customHeight="1">
      <c r="B223" s="46"/>
      <c r="C223" s="47"/>
      <c r="D223" s="47"/>
      <c r="E223" s="47" t="s">
        <v>596</v>
      </c>
      <c r="F223" s="49" t="s">
        <v>597</v>
      </c>
      <c r="H223" s="13"/>
      <c r="I223" s="12"/>
      <c r="J223" s="12"/>
      <c r="K223" s="12" t="s">
        <v>470</v>
      </c>
      <c r="L223" s="23"/>
      <c r="M223" s="133">
        <v>1032019758</v>
      </c>
      <c r="N223" s="134"/>
      <c r="O223" s="133">
        <v>369600856</v>
      </c>
      <c r="P223" s="134"/>
      <c r="Q223" s="1"/>
      <c r="U223" s="106">
        <v>1032019758</v>
      </c>
      <c r="V223" s="34"/>
      <c r="W223" s="107">
        <f t="shared" si="8"/>
        <v>0</v>
      </c>
      <c r="X223" s="108">
        <f t="shared" si="9"/>
        <v>0</v>
      </c>
    </row>
    <row r="224" spans="2:24" ht="15" hidden="1" customHeight="1">
      <c r="B224" s="46"/>
      <c r="C224" s="47"/>
      <c r="D224" s="47"/>
      <c r="E224" s="47" t="s">
        <v>598</v>
      </c>
      <c r="F224" s="49" t="s">
        <v>599</v>
      </c>
      <c r="H224" s="13"/>
      <c r="I224" s="12"/>
      <c r="J224" s="12"/>
      <c r="K224" s="12" t="s">
        <v>471</v>
      </c>
      <c r="L224" s="23"/>
      <c r="M224" s="133">
        <v>325113172</v>
      </c>
      <c r="N224" s="134"/>
      <c r="O224" s="133">
        <v>408947245</v>
      </c>
      <c r="P224" s="134"/>
      <c r="Q224" s="1"/>
      <c r="U224" s="106">
        <v>325113172</v>
      </c>
      <c r="V224" s="34"/>
      <c r="W224" s="107">
        <f t="shared" si="8"/>
        <v>0</v>
      </c>
      <c r="X224" s="108">
        <f t="shared" si="9"/>
        <v>0</v>
      </c>
    </row>
    <row r="225" spans="2:24" ht="15" hidden="1" customHeight="1">
      <c r="B225" s="46"/>
      <c r="C225" s="47"/>
      <c r="D225" s="47"/>
      <c r="E225" s="47" t="s">
        <v>600</v>
      </c>
      <c r="F225" s="49" t="s">
        <v>601</v>
      </c>
      <c r="H225" s="13"/>
      <c r="I225" s="12"/>
      <c r="J225" s="12"/>
      <c r="K225" s="12" t="s">
        <v>472</v>
      </c>
      <c r="L225" s="23"/>
      <c r="M225" s="133">
        <v>25361465739</v>
      </c>
      <c r="N225" s="134"/>
      <c r="O225" s="133">
        <v>10528195680</v>
      </c>
      <c r="P225" s="134"/>
      <c r="Q225" s="1"/>
      <c r="U225" s="106">
        <v>25361465739</v>
      </c>
      <c r="V225" s="34"/>
      <c r="W225" s="107">
        <f t="shared" si="8"/>
        <v>0</v>
      </c>
      <c r="X225" s="108">
        <f t="shared" si="9"/>
        <v>0</v>
      </c>
    </row>
    <row r="226" spans="2:24" ht="15" hidden="1" customHeight="1">
      <c r="B226" s="46"/>
      <c r="C226" s="47"/>
      <c r="D226" s="47"/>
      <c r="E226" s="47" t="s">
        <v>602</v>
      </c>
      <c r="F226" s="49" t="s">
        <v>603</v>
      </c>
      <c r="H226" s="13"/>
      <c r="I226" s="12"/>
      <c r="J226" s="12"/>
      <c r="K226" s="12" t="s">
        <v>473</v>
      </c>
      <c r="L226" s="23"/>
      <c r="M226" s="133">
        <v>23683994</v>
      </c>
      <c r="N226" s="134"/>
      <c r="O226" s="133">
        <v>22005013</v>
      </c>
      <c r="P226" s="134"/>
      <c r="Q226" s="1"/>
      <c r="U226" s="106">
        <v>23683994</v>
      </c>
      <c r="V226" s="34"/>
      <c r="W226" s="107">
        <f t="shared" si="8"/>
        <v>0</v>
      </c>
      <c r="X226" s="108">
        <f t="shared" si="9"/>
        <v>0</v>
      </c>
    </row>
    <row r="227" spans="2:24" ht="15" hidden="1" customHeight="1">
      <c r="B227" s="46"/>
      <c r="C227" s="47"/>
      <c r="D227" s="47"/>
      <c r="E227" s="47" t="s">
        <v>604</v>
      </c>
      <c r="F227" s="49" t="s">
        <v>605</v>
      </c>
      <c r="H227" s="13"/>
      <c r="I227" s="12"/>
      <c r="J227" s="12"/>
      <c r="K227" s="12" t="s">
        <v>474</v>
      </c>
      <c r="L227" s="23"/>
      <c r="M227" s="133">
        <v>34061419</v>
      </c>
      <c r="N227" s="134"/>
      <c r="O227" s="133">
        <v>36181834</v>
      </c>
      <c r="P227" s="134"/>
      <c r="Q227" s="1"/>
      <c r="U227" s="106">
        <v>34061419</v>
      </c>
      <c r="V227" s="34"/>
      <c r="W227" s="107">
        <f t="shared" si="8"/>
        <v>0</v>
      </c>
      <c r="X227" s="108">
        <f t="shared" si="9"/>
        <v>0</v>
      </c>
    </row>
    <row r="228" spans="2:24" ht="15" hidden="1" customHeight="1">
      <c r="B228" s="46"/>
      <c r="C228" s="47"/>
      <c r="D228" s="47"/>
      <c r="E228" s="47" t="s">
        <v>606</v>
      </c>
      <c r="F228" s="49" t="s">
        <v>607</v>
      </c>
      <c r="H228" s="13"/>
      <c r="I228" s="12"/>
      <c r="J228" s="12"/>
      <c r="K228" s="12" t="s">
        <v>475</v>
      </c>
      <c r="L228" s="23"/>
      <c r="M228" s="133">
        <v>2251276</v>
      </c>
      <c r="N228" s="134"/>
      <c r="O228" s="133">
        <v>4211525</v>
      </c>
      <c r="P228" s="134"/>
      <c r="Q228" s="1"/>
      <c r="U228" s="106">
        <v>2251276</v>
      </c>
      <c r="V228" s="34"/>
      <c r="W228" s="107">
        <f t="shared" si="8"/>
        <v>0</v>
      </c>
      <c r="X228" s="108">
        <f t="shared" si="9"/>
        <v>0</v>
      </c>
    </row>
    <row r="229" spans="2:24" ht="15" hidden="1" customHeight="1">
      <c r="B229" s="46"/>
      <c r="C229" s="47"/>
      <c r="D229" s="47"/>
      <c r="E229" s="47" t="s">
        <v>608</v>
      </c>
      <c r="F229" s="49" t="s">
        <v>609</v>
      </c>
      <c r="H229" s="13"/>
      <c r="I229" s="12"/>
      <c r="J229" s="12"/>
      <c r="K229" s="12" t="s">
        <v>476</v>
      </c>
      <c r="L229" s="23"/>
      <c r="M229" s="133">
        <v>500154</v>
      </c>
      <c r="N229" s="134"/>
      <c r="O229" s="133">
        <v>498303</v>
      </c>
      <c r="P229" s="134"/>
      <c r="Q229" s="1"/>
      <c r="U229" s="106">
        <v>500154</v>
      </c>
      <c r="V229" s="34"/>
      <c r="W229" s="107">
        <f t="shared" si="8"/>
        <v>0</v>
      </c>
      <c r="X229" s="108">
        <f t="shared" si="9"/>
        <v>0</v>
      </c>
    </row>
    <row r="230" spans="2:24" ht="15" hidden="1" customHeight="1">
      <c r="B230" s="46"/>
      <c r="C230" s="47"/>
      <c r="D230" s="47"/>
      <c r="E230" s="47" t="s">
        <v>610</v>
      </c>
      <c r="F230" s="49" t="s">
        <v>611</v>
      </c>
      <c r="H230" s="13"/>
      <c r="I230" s="12"/>
      <c r="J230" s="12"/>
      <c r="K230" s="12" t="s">
        <v>477</v>
      </c>
      <c r="L230" s="23"/>
      <c r="M230" s="133">
        <v>254857</v>
      </c>
      <c r="N230" s="134"/>
      <c r="O230" s="133">
        <v>241388</v>
      </c>
      <c r="P230" s="134"/>
      <c r="Q230" s="1"/>
      <c r="U230" s="106">
        <v>254857</v>
      </c>
      <c r="V230" s="34"/>
      <c r="W230" s="107">
        <f t="shared" si="8"/>
        <v>0</v>
      </c>
      <c r="X230" s="108">
        <f t="shared" si="9"/>
        <v>0</v>
      </c>
    </row>
    <row r="231" spans="2:24" ht="15" hidden="1" customHeight="1">
      <c r="B231" s="46"/>
      <c r="C231" s="47"/>
      <c r="D231" s="47"/>
      <c r="E231" s="47" t="s">
        <v>612</v>
      </c>
      <c r="F231" s="49" t="s">
        <v>613</v>
      </c>
      <c r="H231" s="13"/>
      <c r="I231" s="12"/>
      <c r="J231" s="12"/>
      <c r="K231" s="12" t="s">
        <v>478</v>
      </c>
      <c r="L231" s="23"/>
      <c r="M231" s="133">
        <v>6058726197</v>
      </c>
      <c r="N231" s="134"/>
      <c r="O231" s="133">
        <v>466503989</v>
      </c>
      <c r="P231" s="134"/>
      <c r="Q231" s="1"/>
      <c r="U231" s="106">
        <v>6058726197</v>
      </c>
      <c r="V231" s="34"/>
      <c r="W231" s="107">
        <f t="shared" si="8"/>
        <v>0</v>
      </c>
      <c r="X231" s="108">
        <f t="shared" si="9"/>
        <v>0</v>
      </c>
    </row>
    <row r="232" spans="2:24" ht="15" customHeight="1">
      <c r="B232" s="13"/>
      <c r="C232" s="12"/>
      <c r="D232" s="12" t="s">
        <v>614</v>
      </c>
      <c r="E232" s="12"/>
      <c r="F232" s="40"/>
      <c r="H232" s="13"/>
      <c r="I232" s="12"/>
      <c r="J232" s="12" t="s">
        <v>154</v>
      </c>
      <c r="K232" s="12"/>
      <c r="L232" s="23"/>
      <c r="M232" s="133">
        <f>SUM(M233,M234,M244)</f>
        <v>238859062918</v>
      </c>
      <c r="N232" s="134"/>
      <c r="O232" s="133">
        <f>SUM(O233,O234,O244)</f>
        <v>197677956991</v>
      </c>
      <c r="P232" s="134"/>
      <c r="Q232" s="1"/>
      <c r="U232" s="106">
        <v>238859062918</v>
      </c>
      <c r="V232" s="34"/>
      <c r="W232" s="107">
        <f t="shared" si="8"/>
        <v>0</v>
      </c>
      <c r="X232" s="108">
        <f t="shared" si="9"/>
        <v>0</v>
      </c>
    </row>
    <row r="233" spans="2:24" ht="15" hidden="1" customHeight="1">
      <c r="B233" s="46"/>
      <c r="C233" s="47"/>
      <c r="D233" s="47"/>
      <c r="E233" s="47" t="s">
        <v>98</v>
      </c>
      <c r="F233" s="49"/>
      <c r="H233" s="13"/>
      <c r="I233" s="12"/>
      <c r="J233" s="12"/>
      <c r="K233" s="12" t="s">
        <v>98</v>
      </c>
      <c r="L233" s="23"/>
      <c r="M233" s="133">
        <v>149656315415</v>
      </c>
      <c r="N233" s="134"/>
      <c r="O233" s="133">
        <v>140453206564</v>
      </c>
      <c r="P233" s="134"/>
      <c r="Q233" s="1"/>
      <c r="U233" s="106">
        <v>149656315415</v>
      </c>
      <c r="V233" s="34"/>
      <c r="W233" s="107">
        <f t="shared" si="8"/>
        <v>0</v>
      </c>
      <c r="X233" s="108">
        <f t="shared" si="9"/>
        <v>0</v>
      </c>
    </row>
    <row r="234" spans="2:24" ht="15" hidden="1" customHeight="1">
      <c r="B234" s="46"/>
      <c r="C234" s="47"/>
      <c r="D234" s="47"/>
      <c r="E234" s="47" t="s">
        <v>99</v>
      </c>
      <c r="F234" s="49"/>
      <c r="H234" s="13"/>
      <c r="I234" s="12"/>
      <c r="J234" s="12"/>
      <c r="K234" s="12" t="s">
        <v>99</v>
      </c>
      <c r="L234" s="23"/>
      <c r="M234" s="136">
        <f>SUM(M235:M243)</f>
        <v>89196273725</v>
      </c>
      <c r="N234" s="134"/>
      <c r="O234" s="136">
        <f>SUM(O235:O243)</f>
        <v>57218500691</v>
      </c>
      <c r="P234" s="134"/>
      <c r="Q234" s="1"/>
      <c r="U234" s="106">
        <v>89196273725</v>
      </c>
      <c r="V234" s="34"/>
      <c r="W234" s="107">
        <f t="shared" si="8"/>
        <v>0</v>
      </c>
      <c r="X234" s="108">
        <f t="shared" si="9"/>
        <v>0</v>
      </c>
    </row>
    <row r="235" spans="2:24" ht="15" hidden="1" customHeight="1">
      <c r="B235" s="46"/>
      <c r="C235" s="47"/>
      <c r="D235" s="47"/>
      <c r="E235" s="47"/>
      <c r="F235" s="49" t="s">
        <v>100</v>
      </c>
      <c r="H235" s="13"/>
      <c r="I235" s="12"/>
      <c r="J235" s="12"/>
      <c r="K235" s="12"/>
      <c r="L235" s="23" t="s">
        <v>100</v>
      </c>
      <c r="M235" s="133">
        <v>59531912776</v>
      </c>
      <c r="N235" s="134"/>
      <c r="O235" s="133">
        <v>42140897116</v>
      </c>
      <c r="P235" s="134"/>
      <c r="Q235" s="1"/>
      <c r="U235" s="106">
        <v>59531912776</v>
      </c>
      <c r="V235" s="34"/>
      <c r="W235" s="107">
        <f t="shared" si="8"/>
        <v>0</v>
      </c>
      <c r="X235" s="108">
        <f t="shared" si="9"/>
        <v>0</v>
      </c>
    </row>
    <row r="236" spans="2:24" ht="15" hidden="1" customHeight="1">
      <c r="B236" s="46"/>
      <c r="C236" s="47"/>
      <c r="D236" s="47"/>
      <c r="E236" s="47"/>
      <c r="F236" s="49" t="s">
        <v>101</v>
      </c>
      <c r="H236" s="13"/>
      <c r="I236" s="12"/>
      <c r="J236" s="12"/>
      <c r="K236" s="12"/>
      <c r="L236" s="23" t="s">
        <v>101</v>
      </c>
      <c r="M236" s="133">
        <v>74223875</v>
      </c>
      <c r="N236" s="134"/>
      <c r="O236" s="133">
        <v>62258819</v>
      </c>
      <c r="P236" s="134"/>
      <c r="Q236" s="1"/>
      <c r="U236" s="106">
        <v>74223875</v>
      </c>
      <c r="V236" s="34"/>
      <c r="W236" s="107">
        <f t="shared" si="8"/>
        <v>0</v>
      </c>
      <c r="X236" s="108">
        <f t="shared" si="9"/>
        <v>0</v>
      </c>
    </row>
    <row r="237" spans="2:24" ht="15" hidden="1" customHeight="1">
      <c r="B237" s="46"/>
      <c r="C237" s="47"/>
      <c r="D237" s="47"/>
      <c r="E237" s="47"/>
      <c r="F237" s="49" t="s">
        <v>102</v>
      </c>
      <c r="H237" s="13"/>
      <c r="I237" s="12"/>
      <c r="J237" s="12"/>
      <c r="K237" s="12"/>
      <c r="L237" s="23" t="s">
        <v>102</v>
      </c>
      <c r="M237" s="133">
        <v>1543477553</v>
      </c>
      <c r="N237" s="134"/>
      <c r="O237" s="133">
        <v>1547284252</v>
      </c>
      <c r="P237" s="134"/>
      <c r="Q237" s="1"/>
      <c r="U237" s="106">
        <v>1543477553</v>
      </c>
      <c r="V237" s="34"/>
      <c r="W237" s="107">
        <f t="shared" si="8"/>
        <v>0</v>
      </c>
      <c r="X237" s="108">
        <f t="shared" si="9"/>
        <v>0</v>
      </c>
    </row>
    <row r="238" spans="2:24" ht="15" hidden="1" customHeight="1">
      <c r="B238" s="46"/>
      <c r="C238" s="47"/>
      <c r="D238" s="47"/>
      <c r="E238" s="47"/>
      <c r="F238" s="49" t="s">
        <v>103</v>
      </c>
      <c r="H238" s="13"/>
      <c r="I238" s="12"/>
      <c r="J238" s="12"/>
      <c r="K238" s="12"/>
      <c r="L238" s="23" t="s">
        <v>103</v>
      </c>
      <c r="M238" s="133">
        <v>28026686349</v>
      </c>
      <c r="N238" s="134"/>
      <c r="O238" s="133">
        <v>13407476769</v>
      </c>
      <c r="P238" s="134"/>
      <c r="Q238" s="1"/>
      <c r="U238" s="106">
        <v>28026686349</v>
      </c>
      <c r="V238" s="34"/>
      <c r="W238" s="107">
        <f t="shared" si="8"/>
        <v>0</v>
      </c>
      <c r="X238" s="108">
        <f t="shared" si="9"/>
        <v>0</v>
      </c>
    </row>
    <row r="239" spans="2:24" ht="15" hidden="1" customHeight="1">
      <c r="B239" s="46"/>
      <c r="C239" s="47"/>
      <c r="D239" s="47"/>
      <c r="E239" s="47"/>
      <c r="F239" s="49" t="s">
        <v>104</v>
      </c>
      <c r="H239" s="13"/>
      <c r="I239" s="12"/>
      <c r="J239" s="12"/>
      <c r="K239" s="12"/>
      <c r="L239" s="23" t="s">
        <v>104</v>
      </c>
      <c r="M239" s="133">
        <v>191707</v>
      </c>
      <c r="N239" s="134"/>
      <c r="O239" s="133">
        <v>197065</v>
      </c>
      <c r="P239" s="134"/>
      <c r="Q239" s="1"/>
      <c r="U239" s="106">
        <v>191707</v>
      </c>
      <c r="V239" s="34"/>
      <c r="W239" s="107">
        <f t="shared" si="8"/>
        <v>0</v>
      </c>
      <c r="X239" s="108">
        <f t="shared" si="9"/>
        <v>0</v>
      </c>
    </row>
    <row r="240" spans="2:24" ht="15" hidden="1" customHeight="1">
      <c r="B240" s="46"/>
      <c r="C240" s="47"/>
      <c r="D240" s="47"/>
      <c r="E240" s="47"/>
      <c r="F240" s="49" t="s">
        <v>105</v>
      </c>
      <c r="H240" s="13"/>
      <c r="I240" s="12"/>
      <c r="J240" s="12"/>
      <c r="K240" s="12"/>
      <c r="L240" s="23" t="s">
        <v>105</v>
      </c>
      <c r="M240" s="133">
        <v>10372979</v>
      </c>
      <c r="N240" s="134"/>
      <c r="O240" s="133">
        <v>9620782</v>
      </c>
      <c r="P240" s="134"/>
      <c r="Q240" s="1"/>
      <c r="U240" s="106">
        <v>10372979</v>
      </c>
      <c r="V240" s="34"/>
      <c r="W240" s="107">
        <f t="shared" si="8"/>
        <v>0</v>
      </c>
      <c r="X240" s="108">
        <f t="shared" si="9"/>
        <v>0</v>
      </c>
    </row>
    <row r="241" spans="2:24" ht="15" hidden="1" customHeight="1">
      <c r="B241" s="46"/>
      <c r="C241" s="47"/>
      <c r="D241" s="47"/>
      <c r="E241" s="47"/>
      <c r="F241" s="49" t="s">
        <v>106</v>
      </c>
      <c r="H241" s="13"/>
      <c r="I241" s="12"/>
      <c r="J241" s="12"/>
      <c r="K241" s="12"/>
      <c r="L241" s="23" t="s">
        <v>106</v>
      </c>
      <c r="M241" s="133">
        <v>210275</v>
      </c>
      <c r="N241" s="134"/>
      <c r="O241" s="133">
        <v>200358</v>
      </c>
      <c r="P241" s="134"/>
      <c r="Q241" s="1"/>
      <c r="U241" s="106">
        <v>210275</v>
      </c>
      <c r="V241" s="34"/>
      <c r="W241" s="107">
        <f t="shared" si="8"/>
        <v>0</v>
      </c>
      <c r="X241" s="108">
        <f t="shared" si="9"/>
        <v>0</v>
      </c>
    </row>
    <row r="242" spans="2:24" ht="15" hidden="1" customHeight="1">
      <c r="B242" s="46"/>
      <c r="C242" s="47"/>
      <c r="D242" s="47"/>
      <c r="E242" s="47"/>
      <c r="F242" s="49" t="s">
        <v>107</v>
      </c>
      <c r="H242" s="13"/>
      <c r="I242" s="12"/>
      <c r="J242" s="12"/>
      <c r="K242" s="12"/>
      <c r="L242" s="23" t="s">
        <v>107</v>
      </c>
      <c r="M242" s="133">
        <v>98628</v>
      </c>
      <c r="N242" s="134"/>
      <c r="O242" s="133">
        <v>99463</v>
      </c>
      <c r="P242" s="134"/>
      <c r="Q242" s="1"/>
      <c r="U242" s="106">
        <v>98628</v>
      </c>
      <c r="V242" s="34"/>
      <c r="W242" s="107">
        <f t="shared" si="8"/>
        <v>0</v>
      </c>
      <c r="X242" s="108">
        <f t="shared" si="9"/>
        <v>0</v>
      </c>
    </row>
    <row r="243" spans="2:24" ht="15" hidden="1" customHeight="1">
      <c r="B243" s="46"/>
      <c r="C243" s="47"/>
      <c r="D243" s="47"/>
      <c r="E243" s="47"/>
      <c r="F243" s="49" t="s">
        <v>231</v>
      </c>
      <c r="H243" s="13"/>
      <c r="I243" s="12"/>
      <c r="J243" s="12"/>
      <c r="K243" s="12"/>
      <c r="L243" s="23" t="s">
        <v>231</v>
      </c>
      <c r="M243" s="133">
        <v>9099583</v>
      </c>
      <c r="N243" s="134"/>
      <c r="O243" s="133">
        <v>50466067</v>
      </c>
      <c r="P243" s="134"/>
      <c r="Q243" s="1"/>
      <c r="U243" s="106">
        <v>9099583</v>
      </c>
      <c r="V243" s="34"/>
      <c r="W243" s="107">
        <f t="shared" si="8"/>
        <v>0</v>
      </c>
      <c r="X243" s="108">
        <f t="shared" si="9"/>
        <v>0</v>
      </c>
    </row>
    <row r="244" spans="2:24" ht="15" hidden="1" customHeight="1">
      <c r="B244" s="46"/>
      <c r="C244" s="47"/>
      <c r="D244" s="47"/>
      <c r="E244" s="47" t="s">
        <v>108</v>
      </c>
      <c r="F244" s="49"/>
      <c r="H244" s="13"/>
      <c r="I244" s="12"/>
      <c r="J244" s="12"/>
      <c r="K244" s="12" t="s">
        <v>108</v>
      </c>
      <c r="L244" s="23"/>
      <c r="M244" s="136">
        <f>M245</f>
        <v>6473778</v>
      </c>
      <c r="N244" s="134"/>
      <c r="O244" s="136">
        <f>O245</f>
        <v>6249736</v>
      </c>
      <c r="P244" s="134"/>
      <c r="Q244" s="1"/>
      <c r="U244" s="106">
        <v>6473778</v>
      </c>
      <c r="V244" s="34"/>
      <c r="W244" s="107">
        <f t="shared" si="8"/>
        <v>0</v>
      </c>
      <c r="X244" s="108">
        <f t="shared" si="9"/>
        <v>0</v>
      </c>
    </row>
    <row r="245" spans="2:24" ht="15" hidden="1" customHeight="1">
      <c r="B245" s="46"/>
      <c r="C245" s="47"/>
      <c r="D245" s="47"/>
      <c r="E245" s="47"/>
      <c r="F245" s="49" t="s">
        <v>109</v>
      </c>
      <c r="H245" s="13"/>
      <c r="I245" s="12"/>
      <c r="J245" s="12"/>
      <c r="K245" s="12"/>
      <c r="L245" s="23" t="s">
        <v>109</v>
      </c>
      <c r="M245" s="133">
        <v>6473778</v>
      </c>
      <c r="N245" s="134"/>
      <c r="O245" s="133">
        <v>6249736</v>
      </c>
      <c r="P245" s="134"/>
      <c r="Q245" s="1"/>
      <c r="U245" s="106">
        <v>6473778</v>
      </c>
      <c r="V245" s="34"/>
      <c r="W245" s="107">
        <f t="shared" si="8"/>
        <v>0</v>
      </c>
      <c r="X245" s="108">
        <f t="shared" si="9"/>
        <v>0</v>
      </c>
    </row>
    <row r="246" spans="2:24" ht="15" customHeight="1">
      <c r="B246" s="13"/>
      <c r="C246" s="12"/>
      <c r="D246" s="12" t="s">
        <v>615</v>
      </c>
      <c r="E246" s="12"/>
      <c r="F246" s="40"/>
      <c r="H246" s="13"/>
      <c r="I246" s="12"/>
      <c r="J246" s="12" t="s">
        <v>155</v>
      </c>
      <c r="K246" s="12"/>
      <c r="L246" s="23"/>
      <c r="M246" s="133">
        <f>SUM(M247:M248)</f>
        <v>0</v>
      </c>
      <c r="N246" s="134"/>
      <c r="O246" s="133">
        <f>SUM(O247:O248)</f>
        <v>0</v>
      </c>
      <c r="P246" s="134"/>
      <c r="Q246" s="1"/>
      <c r="U246" s="106">
        <v>0</v>
      </c>
      <c r="V246" s="34"/>
      <c r="W246" s="107">
        <f t="shared" si="8"/>
        <v>0</v>
      </c>
      <c r="X246" s="108">
        <f t="shared" si="9"/>
        <v>0</v>
      </c>
    </row>
    <row r="247" spans="2:24" ht="15" hidden="1" customHeight="1">
      <c r="B247" s="46"/>
      <c r="C247" s="47"/>
      <c r="D247" s="47"/>
      <c r="E247" s="47" t="s">
        <v>110</v>
      </c>
      <c r="F247" s="49"/>
      <c r="H247" s="13"/>
      <c r="I247" s="12"/>
      <c r="J247" s="12"/>
      <c r="K247" s="12" t="s">
        <v>110</v>
      </c>
      <c r="L247" s="23"/>
      <c r="M247" s="133">
        <v>0</v>
      </c>
      <c r="N247" s="134"/>
      <c r="O247" s="133">
        <v>0</v>
      </c>
      <c r="P247" s="134"/>
      <c r="Q247" s="1"/>
      <c r="U247" s="106">
        <v>0</v>
      </c>
      <c r="V247" s="34"/>
      <c r="W247" s="107">
        <f t="shared" si="8"/>
        <v>0</v>
      </c>
      <c r="X247" s="108">
        <f t="shared" si="9"/>
        <v>0</v>
      </c>
    </row>
    <row r="248" spans="2:24" ht="15" hidden="1" customHeight="1">
      <c r="B248" s="46"/>
      <c r="C248" s="47"/>
      <c r="D248" s="47"/>
      <c r="E248" s="47" t="s">
        <v>616</v>
      </c>
      <c r="F248" s="49"/>
      <c r="H248" s="13"/>
      <c r="I248" s="12"/>
      <c r="J248" s="12"/>
      <c r="K248" s="12" t="s">
        <v>170</v>
      </c>
      <c r="L248" s="23"/>
      <c r="M248" s="133">
        <v>0</v>
      </c>
      <c r="N248" s="134"/>
      <c r="O248" s="133">
        <v>0</v>
      </c>
      <c r="P248" s="134"/>
      <c r="Q248" s="1"/>
      <c r="U248" s="106">
        <v>0</v>
      </c>
      <c r="V248" s="34"/>
      <c r="W248" s="107">
        <f t="shared" si="8"/>
        <v>0</v>
      </c>
      <c r="X248" s="108">
        <f t="shared" si="9"/>
        <v>0</v>
      </c>
    </row>
    <row r="249" spans="2:24" ht="15" customHeight="1">
      <c r="B249" s="13"/>
      <c r="C249" s="12"/>
      <c r="D249" s="12" t="s">
        <v>617</v>
      </c>
      <c r="E249" s="12"/>
      <c r="F249" s="40"/>
      <c r="H249" s="13"/>
      <c r="I249" s="12"/>
      <c r="J249" s="12" t="s">
        <v>156</v>
      </c>
      <c r="K249" s="12"/>
      <c r="L249" s="23"/>
      <c r="M249" s="133">
        <v>52293907297</v>
      </c>
      <c r="N249" s="134"/>
      <c r="O249" s="133">
        <v>501638538</v>
      </c>
      <c r="P249" s="134"/>
      <c r="Q249" s="1"/>
      <c r="U249" s="106">
        <v>52293907297</v>
      </c>
      <c r="V249" s="34"/>
      <c r="W249" s="107">
        <f t="shared" si="8"/>
        <v>0</v>
      </c>
      <c r="X249" s="108">
        <f t="shared" si="9"/>
        <v>0</v>
      </c>
    </row>
    <row r="250" spans="2:24" ht="15" customHeight="1">
      <c r="B250" s="13"/>
      <c r="C250" s="12"/>
      <c r="D250" s="12" t="s">
        <v>618</v>
      </c>
      <c r="E250" s="12"/>
      <c r="F250" s="40"/>
      <c r="H250" s="13"/>
      <c r="I250" s="12"/>
      <c r="J250" s="12" t="s">
        <v>157</v>
      </c>
      <c r="K250" s="12"/>
      <c r="L250" s="23"/>
      <c r="M250" s="133">
        <v>219324190</v>
      </c>
      <c r="N250" s="134"/>
      <c r="O250" s="133">
        <v>304103606</v>
      </c>
      <c r="P250" s="134"/>
      <c r="Q250" s="1"/>
      <c r="U250" s="106">
        <v>219324190</v>
      </c>
      <c r="V250" s="34"/>
      <c r="W250" s="107">
        <f t="shared" si="8"/>
        <v>0</v>
      </c>
      <c r="X250" s="108">
        <f t="shared" si="9"/>
        <v>0</v>
      </c>
    </row>
    <row r="251" spans="2:24" ht="15" customHeight="1">
      <c r="B251" s="13"/>
      <c r="C251" s="12" t="s">
        <v>619</v>
      </c>
      <c r="D251" s="12"/>
      <c r="E251" s="12"/>
      <c r="F251" s="40"/>
      <c r="H251" s="13"/>
      <c r="I251" s="12" t="s">
        <v>111</v>
      </c>
      <c r="J251" s="12"/>
      <c r="K251" s="12"/>
      <c r="L251" s="23"/>
      <c r="M251" s="133"/>
      <c r="N251" s="134">
        <f>SUM(M252:M254)</f>
        <v>502109596859</v>
      </c>
      <c r="O251" s="133"/>
      <c r="P251" s="134">
        <f>SUM(O252:O254)</f>
        <v>478852078787</v>
      </c>
      <c r="Q251" s="1"/>
      <c r="U251" s="106"/>
      <c r="V251" s="34">
        <v>502109596859</v>
      </c>
      <c r="W251" s="107">
        <f t="shared" si="8"/>
        <v>0</v>
      </c>
      <c r="X251" s="108">
        <f t="shared" si="9"/>
        <v>0</v>
      </c>
    </row>
    <row r="252" spans="2:24" ht="15" customHeight="1">
      <c r="B252" s="13"/>
      <c r="C252" s="12"/>
      <c r="D252" s="12" t="s">
        <v>620</v>
      </c>
      <c r="E252" s="12"/>
      <c r="F252" s="40"/>
      <c r="H252" s="13"/>
      <c r="I252" s="12"/>
      <c r="J252" s="12" t="s">
        <v>112</v>
      </c>
      <c r="K252" s="12"/>
      <c r="L252" s="23"/>
      <c r="M252" s="133">
        <v>0</v>
      </c>
      <c r="N252" s="134"/>
      <c r="O252" s="133">
        <v>0</v>
      </c>
      <c r="P252" s="134"/>
      <c r="Q252" s="1"/>
      <c r="U252" s="106">
        <v>0</v>
      </c>
      <c r="V252" s="34"/>
      <c r="W252" s="107">
        <f t="shared" si="8"/>
        <v>0</v>
      </c>
      <c r="X252" s="108">
        <f t="shared" si="9"/>
        <v>0</v>
      </c>
    </row>
    <row r="253" spans="2:24" ht="15" customHeight="1">
      <c r="B253" s="13"/>
      <c r="C253" s="12"/>
      <c r="D253" s="12" t="s">
        <v>621</v>
      </c>
      <c r="E253" s="12"/>
      <c r="F253" s="40"/>
      <c r="H253" s="13"/>
      <c r="I253" s="12"/>
      <c r="J253" s="12" t="s">
        <v>243</v>
      </c>
      <c r="K253" s="12"/>
      <c r="L253" s="23"/>
      <c r="M253" s="133">
        <v>502109596859</v>
      </c>
      <c r="N253" s="134"/>
      <c r="O253" s="133">
        <f>356695875000+59279360000+48973263747</f>
        <v>464948498747</v>
      </c>
      <c r="P253" s="134"/>
      <c r="Q253" s="1"/>
      <c r="U253" s="106">
        <v>502109596859</v>
      </c>
      <c r="V253" s="34"/>
      <c r="W253" s="107">
        <f t="shared" si="8"/>
        <v>0</v>
      </c>
      <c r="X253" s="108">
        <f t="shared" si="9"/>
        <v>0</v>
      </c>
    </row>
    <row r="254" spans="2:24" ht="15" customHeight="1">
      <c r="B254" s="13"/>
      <c r="C254" s="12"/>
      <c r="D254" s="12" t="s">
        <v>622</v>
      </c>
      <c r="E254" s="12"/>
      <c r="F254" s="40"/>
      <c r="H254" s="13"/>
      <c r="I254" s="12"/>
      <c r="J254" s="12" t="s">
        <v>270</v>
      </c>
      <c r="K254" s="12"/>
      <c r="L254" s="23"/>
      <c r="M254" s="133">
        <v>0</v>
      </c>
      <c r="N254" s="134"/>
      <c r="O254" s="133">
        <v>13903580040</v>
      </c>
      <c r="P254" s="134"/>
      <c r="Q254" s="1"/>
      <c r="U254" s="106">
        <v>0</v>
      </c>
      <c r="V254" s="34"/>
      <c r="W254" s="107">
        <f t="shared" si="8"/>
        <v>0</v>
      </c>
      <c r="X254" s="108">
        <f t="shared" si="9"/>
        <v>0</v>
      </c>
    </row>
    <row r="255" spans="2:24" ht="15" customHeight="1">
      <c r="B255" s="13" t="s">
        <v>802</v>
      </c>
      <c r="C255" s="12"/>
      <c r="D255" s="12"/>
      <c r="E255" s="12"/>
      <c r="F255" s="40"/>
      <c r="H255" s="13" t="s">
        <v>764</v>
      </c>
      <c r="I255" s="12"/>
      <c r="J255" s="12"/>
      <c r="K255" s="12"/>
      <c r="L255" s="23"/>
      <c r="M255" s="133"/>
      <c r="N255" s="134">
        <f>SUM(N256,N261)</f>
        <v>868929274529</v>
      </c>
      <c r="O255" s="133"/>
      <c r="P255" s="134">
        <f>SUM(P256,P261)</f>
        <v>412473385272</v>
      </c>
      <c r="Q255" s="1"/>
      <c r="U255" s="106"/>
      <c r="V255" s="34">
        <v>868929274529</v>
      </c>
      <c r="W255" s="107">
        <f t="shared" si="8"/>
        <v>0</v>
      </c>
      <c r="X255" s="108">
        <f t="shared" si="9"/>
        <v>0</v>
      </c>
    </row>
    <row r="256" spans="2:24" ht="15" customHeight="1">
      <c r="B256" s="13"/>
      <c r="C256" s="12" t="s">
        <v>514</v>
      </c>
      <c r="D256" s="12"/>
      <c r="E256" s="12"/>
      <c r="F256" s="40"/>
      <c r="H256" s="13"/>
      <c r="I256" s="12" t="s">
        <v>416</v>
      </c>
      <c r="J256" s="12"/>
      <c r="K256" s="12"/>
      <c r="L256" s="23"/>
      <c r="M256" s="133"/>
      <c r="N256" s="134">
        <f>SUM(M257:M260)</f>
        <v>863538375815</v>
      </c>
      <c r="O256" s="133"/>
      <c r="P256" s="134">
        <f>SUM(O257:O260)</f>
        <v>394316399955</v>
      </c>
      <c r="Q256" s="1"/>
      <c r="U256" s="106"/>
      <c r="V256" s="34">
        <v>863538375815</v>
      </c>
      <c r="W256" s="107">
        <f t="shared" si="8"/>
        <v>0</v>
      </c>
      <c r="X256" s="108">
        <f t="shared" si="9"/>
        <v>0</v>
      </c>
    </row>
    <row r="257" spans="1:24" ht="15" hidden="1" customHeight="1">
      <c r="A257" s="101"/>
      <c r="B257" s="46"/>
      <c r="C257" s="47"/>
      <c r="D257" s="47" t="s">
        <v>42</v>
      </c>
      <c r="E257" s="47"/>
      <c r="F257" s="49"/>
      <c r="H257" s="13"/>
      <c r="I257" s="12"/>
      <c r="J257" s="12" t="s">
        <v>42</v>
      </c>
      <c r="K257" s="12"/>
      <c r="L257" s="23"/>
      <c r="M257" s="133">
        <v>36579662215</v>
      </c>
      <c r="N257" s="134"/>
      <c r="O257" s="133">
        <v>43200586955</v>
      </c>
      <c r="P257" s="134"/>
      <c r="Q257" s="1"/>
      <c r="U257" s="106">
        <v>36579662215</v>
      </c>
      <c r="V257" s="34"/>
      <c r="W257" s="107">
        <f t="shared" si="8"/>
        <v>0</v>
      </c>
      <c r="X257" s="108">
        <f t="shared" si="9"/>
        <v>0</v>
      </c>
    </row>
    <row r="258" spans="1:24" ht="15" hidden="1" customHeight="1">
      <c r="A258" s="101"/>
      <c r="B258" s="46"/>
      <c r="C258" s="47"/>
      <c r="D258" s="47" t="s">
        <v>113</v>
      </c>
      <c r="E258" s="47"/>
      <c r="F258" s="49"/>
      <c r="H258" s="13"/>
      <c r="I258" s="12"/>
      <c r="J258" s="12" t="s">
        <v>113</v>
      </c>
      <c r="K258" s="12"/>
      <c r="L258" s="23"/>
      <c r="M258" s="133">
        <v>401100462600</v>
      </c>
      <c r="N258" s="134"/>
      <c r="O258" s="133">
        <v>310940973000</v>
      </c>
      <c r="P258" s="134"/>
      <c r="Q258" s="1"/>
      <c r="U258" s="106">
        <v>401100462600</v>
      </c>
      <c r="V258" s="34"/>
      <c r="W258" s="107">
        <f t="shared" si="8"/>
        <v>0</v>
      </c>
      <c r="X258" s="108">
        <f t="shared" si="9"/>
        <v>0</v>
      </c>
    </row>
    <row r="259" spans="1:24" ht="15" hidden="1" customHeight="1">
      <c r="A259" s="101"/>
      <c r="B259" s="46"/>
      <c r="C259" s="47"/>
      <c r="D259" s="47" t="s">
        <v>892</v>
      </c>
      <c r="E259" s="47"/>
      <c r="F259" s="49"/>
      <c r="H259" s="13"/>
      <c r="I259" s="12"/>
      <c r="J259" s="12" t="s">
        <v>171</v>
      </c>
      <c r="K259" s="12"/>
      <c r="L259" s="23"/>
      <c r="M259" s="133">
        <v>201174920000</v>
      </c>
      <c r="N259" s="134"/>
      <c r="O259" s="133">
        <v>40174840000</v>
      </c>
      <c r="P259" s="134"/>
      <c r="Q259" s="1"/>
      <c r="U259" s="106">
        <v>201174920000</v>
      </c>
      <c r="V259" s="34"/>
      <c r="W259" s="107">
        <f t="shared" si="8"/>
        <v>0</v>
      </c>
      <c r="X259" s="108">
        <f t="shared" si="9"/>
        <v>0</v>
      </c>
    </row>
    <row r="260" spans="1:24" ht="15" hidden="1" customHeight="1">
      <c r="A260" s="101"/>
      <c r="B260" s="46"/>
      <c r="C260" s="47"/>
      <c r="D260" s="47" t="s">
        <v>479</v>
      </c>
      <c r="E260" s="47"/>
      <c r="F260" s="49"/>
      <c r="H260" s="13"/>
      <c r="I260" s="12"/>
      <c r="J260" s="12" t="s">
        <v>479</v>
      </c>
      <c r="K260" s="12"/>
      <c r="L260" s="23"/>
      <c r="M260" s="133">
        <v>224683331000</v>
      </c>
      <c r="N260" s="134"/>
      <c r="O260" s="133">
        <v>0</v>
      </c>
      <c r="P260" s="134"/>
      <c r="Q260" s="1"/>
      <c r="U260" s="106">
        <v>224683331000</v>
      </c>
      <c r="V260" s="34"/>
      <c r="W260" s="107">
        <f t="shared" si="8"/>
        <v>0</v>
      </c>
      <c r="X260" s="108">
        <f t="shared" si="9"/>
        <v>0</v>
      </c>
    </row>
    <row r="261" spans="1:24" ht="15" customHeight="1">
      <c r="B261" s="13"/>
      <c r="C261" s="12" t="s">
        <v>874</v>
      </c>
      <c r="D261" s="12"/>
      <c r="E261" s="12"/>
      <c r="F261" s="40"/>
      <c r="H261" s="13"/>
      <c r="I261" s="12" t="s">
        <v>875</v>
      </c>
      <c r="J261" s="12"/>
      <c r="K261" s="12"/>
      <c r="L261" s="23"/>
      <c r="M261" s="133"/>
      <c r="N261" s="134">
        <f>SUM(M262,M265)</f>
        <v>5390898714</v>
      </c>
      <c r="O261" s="133"/>
      <c r="P261" s="134">
        <f>SUM(O262,O265)</f>
        <v>18156985317</v>
      </c>
      <c r="Q261" s="1"/>
      <c r="U261" s="106"/>
      <c r="V261" s="34">
        <v>5390898714</v>
      </c>
      <c r="W261" s="107">
        <f t="shared" si="8"/>
        <v>0</v>
      </c>
      <c r="X261" s="108">
        <f t="shared" si="9"/>
        <v>0</v>
      </c>
    </row>
    <row r="262" spans="1:24" ht="15" customHeight="1">
      <c r="B262" s="13"/>
      <c r="C262" s="12"/>
      <c r="D262" s="12" t="s">
        <v>486</v>
      </c>
      <c r="E262" s="12"/>
      <c r="F262" s="40"/>
      <c r="H262" s="13"/>
      <c r="I262" s="12"/>
      <c r="J262" s="12" t="s">
        <v>403</v>
      </c>
      <c r="K262" s="12"/>
      <c r="L262" s="23"/>
      <c r="M262" s="133">
        <f>SUM(M263)</f>
        <v>3967615000</v>
      </c>
      <c r="N262" s="134"/>
      <c r="O262" s="133">
        <f>SUM(O263)</f>
        <v>12720507800</v>
      </c>
      <c r="P262" s="134"/>
      <c r="Q262" s="1"/>
      <c r="U262" s="106">
        <v>3967615000</v>
      </c>
      <c r="V262" s="34"/>
      <c r="W262" s="107">
        <f t="shared" ref="W262:W301" si="10">IFERROR(M262-U262,0)</f>
        <v>0</v>
      </c>
      <c r="X262" s="108">
        <f t="shared" ref="X262:X301" si="11">IFERROR(N262-V262,0)</f>
        <v>0</v>
      </c>
    </row>
    <row r="263" spans="1:24" ht="15" hidden="1" customHeight="1">
      <c r="B263" s="46"/>
      <c r="C263" s="47"/>
      <c r="D263" s="47"/>
      <c r="E263" s="47" t="s">
        <v>550</v>
      </c>
      <c r="F263" s="49"/>
      <c r="H263" s="13"/>
      <c r="I263" s="12"/>
      <c r="J263" s="12"/>
      <c r="K263" s="12" t="s">
        <v>404</v>
      </c>
      <c r="L263" s="23"/>
      <c r="M263" s="136">
        <f>SUM(M264)</f>
        <v>3967615000</v>
      </c>
      <c r="N263" s="139"/>
      <c r="O263" s="136">
        <f>SUM(O264)</f>
        <v>12720507800</v>
      </c>
      <c r="P263" s="139"/>
      <c r="Q263" s="1"/>
      <c r="U263" s="106">
        <v>3967615000</v>
      </c>
      <c r="V263" s="34"/>
      <c r="W263" s="107">
        <f t="shared" si="10"/>
        <v>0</v>
      </c>
      <c r="X263" s="108">
        <f t="shared" si="11"/>
        <v>0</v>
      </c>
    </row>
    <row r="264" spans="1:24" ht="15" hidden="1" customHeight="1">
      <c r="B264" s="46"/>
      <c r="C264" s="47"/>
      <c r="D264" s="47"/>
      <c r="E264" s="47"/>
      <c r="F264" s="49" t="s">
        <v>623</v>
      </c>
      <c r="H264" s="13"/>
      <c r="I264" s="12"/>
      <c r="J264" s="12"/>
      <c r="K264" s="12"/>
      <c r="L264" s="23" t="s">
        <v>417</v>
      </c>
      <c r="M264" s="133">
        <v>3967615000</v>
      </c>
      <c r="N264" s="139"/>
      <c r="O264" s="133">
        <v>12720507800</v>
      </c>
      <c r="P264" s="139"/>
      <c r="Q264" s="1"/>
      <c r="U264" s="106">
        <v>3967615000</v>
      </c>
      <c r="V264" s="34"/>
      <c r="W264" s="107">
        <f t="shared" si="10"/>
        <v>0</v>
      </c>
      <c r="X264" s="108">
        <f t="shared" si="11"/>
        <v>0</v>
      </c>
    </row>
    <row r="265" spans="1:24" ht="15" customHeight="1">
      <c r="B265" s="13"/>
      <c r="C265" s="12"/>
      <c r="D265" s="12" t="s">
        <v>487</v>
      </c>
      <c r="E265" s="12"/>
      <c r="F265" s="40"/>
      <c r="H265" s="13"/>
      <c r="I265" s="12"/>
      <c r="J265" s="12" t="s">
        <v>412</v>
      </c>
      <c r="K265" s="12"/>
      <c r="L265" s="23"/>
      <c r="M265" s="133">
        <f>SUM(M266,M268,M270)</f>
        <v>1423283714</v>
      </c>
      <c r="N265" s="139"/>
      <c r="O265" s="133">
        <f>SUM(O266,O268,O270)</f>
        <v>5436477517</v>
      </c>
      <c r="P265" s="139"/>
      <c r="Q265" s="1"/>
      <c r="U265" s="106">
        <v>1423283714</v>
      </c>
      <c r="V265" s="34"/>
      <c r="W265" s="107">
        <f t="shared" si="10"/>
        <v>0</v>
      </c>
      <c r="X265" s="108">
        <f t="shared" si="11"/>
        <v>0</v>
      </c>
    </row>
    <row r="266" spans="1:24" ht="15" hidden="1" customHeight="1">
      <c r="B266" s="46"/>
      <c r="C266" s="47"/>
      <c r="D266" s="47"/>
      <c r="E266" s="47" t="s">
        <v>402</v>
      </c>
      <c r="F266" s="49"/>
      <c r="H266" s="13"/>
      <c r="I266" s="12"/>
      <c r="J266" s="12"/>
      <c r="K266" s="12" t="s">
        <v>408</v>
      </c>
      <c r="L266" s="23"/>
      <c r="M266" s="136">
        <f>SUM(M267)</f>
        <v>48855207</v>
      </c>
      <c r="N266" s="138"/>
      <c r="O266" s="136">
        <f>SUM(O267)</f>
        <v>0</v>
      </c>
      <c r="P266" s="139"/>
      <c r="Q266" s="1"/>
      <c r="U266" s="106">
        <v>48855207</v>
      </c>
      <c r="V266" s="34"/>
      <c r="W266" s="107">
        <f t="shared" si="10"/>
        <v>0</v>
      </c>
      <c r="X266" s="108">
        <f t="shared" si="11"/>
        <v>0</v>
      </c>
    </row>
    <row r="267" spans="1:24" ht="15" hidden="1" customHeight="1">
      <c r="B267" s="46"/>
      <c r="C267" s="47"/>
      <c r="D267" s="47"/>
      <c r="E267" s="47"/>
      <c r="F267" s="49" t="s">
        <v>624</v>
      </c>
      <c r="H267" s="13"/>
      <c r="I267" s="12"/>
      <c r="J267" s="12"/>
      <c r="K267" s="12"/>
      <c r="L267" s="23" t="s">
        <v>406</v>
      </c>
      <c r="M267" s="133">
        <v>48855207</v>
      </c>
      <c r="N267" s="138"/>
      <c r="O267" s="133">
        <v>0</v>
      </c>
      <c r="P267" s="139"/>
      <c r="Q267" s="1"/>
      <c r="U267" s="106">
        <v>48855207</v>
      </c>
      <c r="V267" s="34"/>
      <c r="W267" s="107">
        <f t="shared" si="10"/>
        <v>0</v>
      </c>
      <c r="X267" s="108">
        <f t="shared" si="11"/>
        <v>0</v>
      </c>
    </row>
    <row r="268" spans="1:24" ht="15" hidden="1" customHeight="1">
      <c r="B268" s="46"/>
      <c r="C268" s="47"/>
      <c r="D268" s="47"/>
      <c r="E268" s="47" t="s">
        <v>625</v>
      </c>
      <c r="F268" s="49"/>
      <c r="H268" s="13"/>
      <c r="I268" s="12"/>
      <c r="J268" s="12"/>
      <c r="K268" s="12" t="s">
        <v>458</v>
      </c>
      <c r="L268" s="23"/>
      <c r="M268" s="136">
        <f>SUM(M269)</f>
        <v>0</v>
      </c>
      <c r="N268" s="138"/>
      <c r="O268" s="136">
        <f>SUM(O269)</f>
        <v>2258270323</v>
      </c>
      <c r="P268" s="139"/>
      <c r="Q268" s="1"/>
      <c r="U268" s="106">
        <v>0</v>
      </c>
      <c r="V268" s="34"/>
      <c r="W268" s="107">
        <f t="shared" si="10"/>
        <v>0</v>
      </c>
      <c r="X268" s="108">
        <f t="shared" si="11"/>
        <v>0</v>
      </c>
    </row>
    <row r="269" spans="1:24" ht="15" hidden="1" customHeight="1">
      <c r="B269" s="46"/>
      <c r="C269" s="47"/>
      <c r="D269" s="47"/>
      <c r="E269" s="47"/>
      <c r="F269" s="49" t="s">
        <v>626</v>
      </c>
      <c r="H269" s="13"/>
      <c r="I269" s="12"/>
      <c r="J269" s="12"/>
      <c r="K269" s="12"/>
      <c r="L269" s="23" t="s">
        <v>459</v>
      </c>
      <c r="M269" s="133">
        <v>0</v>
      </c>
      <c r="N269" s="138"/>
      <c r="O269" s="133">
        <v>2258270323</v>
      </c>
      <c r="P269" s="139"/>
      <c r="Q269" s="1"/>
      <c r="U269" s="106">
        <v>0</v>
      </c>
      <c r="V269" s="34"/>
      <c r="W269" s="107">
        <f t="shared" si="10"/>
        <v>0</v>
      </c>
      <c r="X269" s="108">
        <f t="shared" si="11"/>
        <v>0</v>
      </c>
    </row>
    <row r="270" spans="1:24" ht="15" hidden="1" customHeight="1">
      <c r="B270" s="46"/>
      <c r="C270" s="47"/>
      <c r="D270" s="47"/>
      <c r="E270" s="47" t="s">
        <v>787</v>
      </c>
      <c r="F270" s="49"/>
      <c r="H270" s="13"/>
      <c r="I270" s="12"/>
      <c r="J270" s="12"/>
      <c r="K270" s="12" t="s">
        <v>758</v>
      </c>
      <c r="L270" s="23"/>
      <c r="M270" s="136">
        <f>SUM(M271)</f>
        <v>1374428507</v>
      </c>
      <c r="N270" s="138"/>
      <c r="O270" s="136">
        <f>SUM(O271)</f>
        <v>3178207194</v>
      </c>
      <c r="P270" s="139"/>
      <c r="Q270" s="1"/>
      <c r="U270" s="106">
        <v>1374428507</v>
      </c>
      <c r="V270" s="34"/>
      <c r="W270" s="107">
        <f t="shared" si="10"/>
        <v>0</v>
      </c>
      <c r="X270" s="108">
        <f t="shared" si="11"/>
        <v>0</v>
      </c>
    </row>
    <row r="271" spans="1:24" ht="15" hidden="1" customHeight="1">
      <c r="B271" s="46"/>
      <c r="C271" s="47"/>
      <c r="D271" s="47"/>
      <c r="E271" s="47"/>
      <c r="F271" s="49" t="s">
        <v>788</v>
      </c>
      <c r="H271" s="13"/>
      <c r="I271" s="12"/>
      <c r="J271" s="12"/>
      <c r="K271" s="12"/>
      <c r="L271" s="23" t="s">
        <v>759</v>
      </c>
      <c r="M271" s="133">
        <v>1374428507</v>
      </c>
      <c r="N271" s="138"/>
      <c r="O271" s="133">
        <v>3178207194</v>
      </c>
      <c r="P271" s="139"/>
      <c r="Q271" s="1"/>
      <c r="U271" s="106">
        <v>1374428507</v>
      </c>
      <c r="V271" s="34"/>
      <c r="W271" s="107">
        <f t="shared" si="10"/>
        <v>0</v>
      </c>
      <c r="X271" s="108">
        <f t="shared" si="11"/>
        <v>0</v>
      </c>
    </row>
    <row r="272" spans="1:24" ht="15" customHeight="1">
      <c r="B272" s="13" t="s">
        <v>804</v>
      </c>
      <c r="C272" s="12"/>
      <c r="D272" s="12"/>
      <c r="E272" s="12"/>
      <c r="F272" s="40"/>
      <c r="H272" s="13" t="s">
        <v>803</v>
      </c>
      <c r="I272" s="12"/>
      <c r="J272" s="12"/>
      <c r="K272" s="12"/>
      <c r="L272" s="23"/>
      <c r="M272" s="133"/>
      <c r="N272" s="134">
        <f>SUM(N273,N274,N282)</f>
        <v>2231479290950</v>
      </c>
      <c r="O272" s="133"/>
      <c r="P272" s="134">
        <f>SUM(P273,P274,P282)</f>
        <v>1904058542537</v>
      </c>
      <c r="Q272" s="1"/>
      <c r="U272" s="106"/>
      <c r="V272" s="34">
        <v>2231479290950</v>
      </c>
      <c r="W272" s="107">
        <f t="shared" si="10"/>
        <v>0</v>
      </c>
      <c r="X272" s="108">
        <f t="shared" si="11"/>
        <v>0</v>
      </c>
    </row>
    <row r="273" spans="2:24" ht="15" customHeight="1">
      <c r="B273" s="13"/>
      <c r="C273" s="12" t="s">
        <v>627</v>
      </c>
      <c r="D273" s="12"/>
      <c r="E273" s="12"/>
      <c r="F273" s="40"/>
      <c r="H273" s="13"/>
      <c r="I273" s="12" t="s">
        <v>114</v>
      </c>
      <c r="J273" s="12"/>
      <c r="K273" s="12"/>
      <c r="L273" s="23"/>
      <c r="M273" s="133"/>
      <c r="N273" s="134"/>
      <c r="O273" s="133"/>
      <c r="P273" s="134"/>
      <c r="Q273" s="1"/>
      <c r="U273" s="106"/>
      <c r="V273" s="34"/>
      <c r="W273" s="107">
        <f t="shared" si="10"/>
        <v>0</v>
      </c>
      <c r="X273" s="108">
        <f t="shared" si="11"/>
        <v>0</v>
      </c>
    </row>
    <row r="274" spans="2:24" ht="15" customHeight="1">
      <c r="B274" s="13"/>
      <c r="C274" s="12" t="s">
        <v>628</v>
      </c>
      <c r="D274" s="12"/>
      <c r="E274" s="12"/>
      <c r="F274" s="40"/>
      <c r="H274" s="13"/>
      <c r="I274" s="12" t="s">
        <v>115</v>
      </c>
      <c r="J274" s="12"/>
      <c r="K274" s="12"/>
      <c r="L274" s="23"/>
      <c r="M274" s="133"/>
      <c r="N274" s="134">
        <f>SUM(M275,M279,M280,M281)</f>
        <v>865108520774</v>
      </c>
      <c r="O274" s="133"/>
      <c r="P274" s="134">
        <f>SUM(O275,O279,O280,O281)</f>
        <v>698980426417</v>
      </c>
      <c r="Q274" s="1"/>
      <c r="U274" s="106"/>
      <c r="V274" s="34">
        <v>865108520774</v>
      </c>
      <c r="W274" s="107">
        <f t="shared" si="10"/>
        <v>0</v>
      </c>
      <c r="X274" s="108">
        <f t="shared" si="11"/>
        <v>0</v>
      </c>
    </row>
    <row r="275" spans="2:24" ht="15" customHeight="1">
      <c r="B275" s="13"/>
      <c r="C275" s="12"/>
      <c r="D275" s="12" t="s">
        <v>629</v>
      </c>
      <c r="E275" s="12"/>
      <c r="F275" s="40"/>
      <c r="H275" s="13"/>
      <c r="I275" s="12"/>
      <c r="J275" s="12" t="s">
        <v>116</v>
      </c>
      <c r="K275" s="12"/>
      <c r="L275" s="23"/>
      <c r="M275" s="133">
        <f>SUM(M276:M278)</f>
        <v>277708520774</v>
      </c>
      <c r="N275" s="134"/>
      <c r="O275" s="133">
        <f>SUM(O276:O278)</f>
        <v>255480426417</v>
      </c>
      <c r="P275" s="134"/>
      <c r="Q275" s="1"/>
      <c r="U275" s="106">
        <v>277708520774</v>
      </c>
      <c r="V275" s="34"/>
      <c r="W275" s="107">
        <f t="shared" si="10"/>
        <v>0</v>
      </c>
      <c r="X275" s="108">
        <f t="shared" si="11"/>
        <v>0</v>
      </c>
    </row>
    <row r="276" spans="2:24" ht="15" hidden="1" customHeight="1">
      <c r="B276" s="46"/>
      <c r="C276" s="47"/>
      <c r="D276" s="47"/>
      <c r="E276" s="47" t="s">
        <v>117</v>
      </c>
      <c r="F276" s="49"/>
      <c r="H276" s="13"/>
      <c r="I276" s="12"/>
      <c r="J276" s="12"/>
      <c r="K276" s="12" t="s">
        <v>117</v>
      </c>
      <c r="L276" s="23"/>
      <c r="M276" s="133">
        <v>77708520774</v>
      </c>
      <c r="N276" s="134"/>
      <c r="O276" s="133">
        <v>125480426417</v>
      </c>
      <c r="P276" s="134"/>
      <c r="Q276" s="1"/>
      <c r="U276" s="106">
        <v>77708520774</v>
      </c>
      <c r="V276" s="34"/>
      <c r="W276" s="107">
        <f t="shared" si="10"/>
        <v>0</v>
      </c>
      <c r="X276" s="108">
        <f t="shared" si="11"/>
        <v>0</v>
      </c>
    </row>
    <row r="277" spans="2:24" ht="15" hidden="1" customHeight="1">
      <c r="B277" s="46"/>
      <c r="C277" s="47"/>
      <c r="D277" s="47"/>
      <c r="E277" s="47" t="s">
        <v>118</v>
      </c>
      <c r="F277" s="49"/>
      <c r="H277" s="13"/>
      <c r="I277" s="12"/>
      <c r="J277" s="12"/>
      <c r="K277" s="12" t="s">
        <v>118</v>
      </c>
      <c r="L277" s="23"/>
      <c r="M277" s="133">
        <v>100000000000</v>
      </c>
      <c r="N277" s="134"/>
      <c r="O277" s="133">
        <v>80000000000</v>
      </c>
      <c r="P277" s="134"/>
      <c r="Q277" s="1"/>
      <c r="U277" s="106">
        <v>100000000000</v>
      </c>
      <c r="V277" s="34"/>
      <c r="W277" s="107">
        <f t="shared" si="10"/>
        <v>0</v>
      </c>
      <c r="X277" s="108">
        <f t="shared" si="11"/>
        <v>0</v>
      </c>
    </row>
    <row r="278" spans="2:24" ht="15" hidden="1" customHeight="1">
      <c r="B278" s="46"/>
      <c r="C278" s="47"/>
      <c r="D278" s="47"/>
      <c r="E278" s="47" t="s">
        <v>630</v>
      </c>
      <c r="F278" s="49"/>
      <c r="H278" s="13"/>
      <c r="I278" s="12"/>
      <c r="J278" s="12"/>
      <c r="K278" s="12" t="s">
        <v>276</v>
      </c>
      <c r="L278" s="23"/>
      <c r="M278" s="133">
        <v>100000000000</v>
      </c>
      <c r="N278" s="134"/>
      <c r="O278" s="133">
        <v>50000000000</v>
      </c>
      <c r="P278" s="134"/>
      <c r="Q278" s="1"/>
      <c r="U278" s="106">
        <v>100000000000</v>
      </c>
      <c r="V278" s="34"/>
      <c r="W278" s="107">
        <f t="shared" si="10"/>
        <v>0</v>
      </c>
      <c r="X278" s="108">
        <f t="shared" si="11"/>
        <v>0</v>
      </c>
    </row>
    <row r="279" spans="2:24" ht="15" customHeight="1">
      <c r="B279" s="13"/>
      <c r="C279" s="12"/>
      <c r="D279" s="12" t="s">
        <v>631</v>
      </c>
      <c r="E279" s="12"/>
      <c r="F279" s="40"/>
      <c r="H279" s="13"/>
      <c r="I279" s="12"/>
      <c r="J279" s="12" t="s">
        <v>148</v>
      </c>
      <c r="K279" s="12"/>
      <c r="L279" s="23"/>
      <c r="M279" s="133">
        <v>328000000000</v>
      </c>
      <c r="N279" s="134"/>
      <c r="O279" s="133">
        <v>245000000000</v>
      </c>
      <c r="P279" s="134"/>
      <c r="Q279" s="1"/>
      <c r="U279" s="106">
        <v>328000000000</v>
      </c>
      <c r="V279" s="34"/>
      <c r="W279" s="107">
        <f t="shared" si="10"/>
        <v>0</v>
      </c>
      <c r="X279" s="108">
        <f t="shared" si="11"/>
        <v>0</v>
      </c>
    </row>
    <row r="280" spans="2:24" ht="15" customHeight="1">
      <c r="B280" s="13"/>
      <c r="C280" s="12"/>
      <c r="D280" s="12" t="s">
        <v>220</v>
      </c>
      <c r="E280" s="12"/>
      <c r="F280" s="40"/>
      <c r="H280" s="13"/>
      <c r="I280" s="12"/>
      <c r="J280" s="12" t="s">
        <v>199</v>
      </c>
      <c r="K280" s="12"/>
      <c r="L280" s="23"/>
      <c r="M280" s="133">
        <v>135000000000</v>
      </c>
      <c r="N280" s="134"/>
      <c r="O280" s="133">
        <v>95000000000</v>
      </c>
      <c r="P280" s="134"/>
      <c r="Q280" s="1"/>
      <c r="U280" s="106">
        <v>135000000000</v>
      </c>
      <c r="V280" s="34"/>
      <c r="W280" s="107">
        <f t="shared" si="10"/>
        <v>0</v>
      </c>
      <c r="X280" s="108">
        <f t="shared" si="11"/>
        <v>0</v>
      </c>
    </row>
    <row r="281" spans="2:24" ht="15" customHeight="1">
      <c r="B281" s="13"/>
      <c r="C281" s="12"/>
      <c r="D281" s="12" t="s">
        <v>579</v>
      </c>
      <c r="E281" s="12"/>
      <c r="F281" s="40"/>
      <c r="H281" s="13"/>
      <c r="I281" s="12"/>
      <c r="J281" s="12" t="s">
        <v>198</v>
      </c>
      <c r="K281" s="12"/>
      <c r="L281" s="23"/>
      <c r="M281" s="133">
        <v>124400000000</v>
      </c>
      <c r="N281" s="134"/>
      <c r="O281" s="133">
        <v>103500000000</v>
      </c>
      <c r="P281" s="134"/>
      <c r="Q281" s="1"/>
      <c r="U281" s="106">
        <v>124400000000</v>
      </c>
      <c r="V281" s="34"/>
      <c r="W281" s="107">
        <f t="shared" si="10"/>
        <v>0</v>
      </c>
      <c r="X281" s="108">
        <f t="shared" si="11"/>
        <v>0</v>
      </c>
    </row>
    <row r="282" spans="2:24" ht="15" customHeight="1">
      <c r="B282" s="13"/>
      <c r="C282" s="12" t="s">
        <v>632</v>
      </c>
      <c r="D282" s="12"/>
      <c r="E282" s="12"/>
      <c r="F282" s="40"/>
      <c r="H282" s="13"/>
      <c r="I282" s="12" t="s">
        <v>271</v>
      </c>
      <c r="J282" s="12"/>
      <c r="K282" s="12"/>
      <c r="L282" s="23"/>
      <c r="M282" s="133"/>
      <c r="N282" s="134">
        <f>SUM(M283:M284)</f>
        <v>1366370770176</v>
      </c>
      <c r="O282" s="133"/>
      <c r="P282" s="134">
        <f>SUM(O283:O284)</f>
        <v>1205078116120</v>
      </c>
      <c r="Q282" s="1"/>
      <c r="U282" s="106"/>
      <c r="V282" s="34">
        <v>1366370770176</v>
      </c>
      <c r="W282" s="107">
        <f t="shared" si="10"/>
        <v>0</v>
      </c>
      <c r="X282" s="108">
        <f t="shared" si="11"/>
        <v>0</v>
      </c>
    </row>
    <row r="283" spans="2:24" ht="15" customHeight="1">
      <c r="B283" s="13"/>
      <c r="C283" s="12"/>
      <c r="D283" s="12" t="s">
        <v>633</v>
      </c>
      <c r="E283" s="12"/>
      <c r="F283" s="40"/>
      <c r="H283" s="13"/>
      <c r="I283" s="12"/>
      <c r="J283" s="12" t="s">
        <v>119</v>
      </c>
      <c r="K283" s="12"/>
      <c r="L283" s="23"/>
      <c r="M283" s="133">
        <v>839417240766</v>
      </c>
      <c r="N283" s="134"/>
      <c r="O283" s="133">
        <v>682778116120</v>
      </c>
      <c r="P283" s="134"/>
      <c r="Q283" s="1"/>
      <c r="U283" s="106">
        <v>839417240766</v>
      </c>
      <c r="V283" s="34"/>
      <c r="W283" s="107">
        <f t="shared" si="10"/>
        <v>0</v>
      </c>
      <c r="X283" s="108">
        <f t="shared" si="11"/>
        <v>0</v>
      </c>
    </row>
    <row r="284" spans="2:24" ht="15" customHeight="1">
      <c r="B284" s="13"/>
      <c r="C284" s="12"/>
      <c r="D284" s="12" t="s">
        <v>634</v>
      </c>
      <c r="E284" s="12"/>
      <c r="F284" s="40"/>
      <c r="H284" s="13"/>
      <c r="I284" s="12"/>
      <c r="J284" s="12" t="s">
        <v>120</v>
      </c>
      <c r="K284" s="12"/>
      <c r="L284" s="23"/>
      <c r="M284" s="133">
        <v>526953529410</v>
      </c>
      <c r="N284" s="134"/>
      <c r="O284" s="133">
        <v>522300000000</v>
      </c>
      <c r="P284" s="134"/>
      <c r="Q284" s="1"/>
      <c r="U284" s="106">
        <v>526953529410</v>
      </c>
      <c r="V284" s="34"/>
      <c r="W284" s="107">
        <f t="shared" si="10"/>
        <v>0</v>
      </c>
      <c r="X284" s="108">
        <f t="shared" si="11"/>
        <v>0</v>
      </c>
    </row>
    <row r="285" spans="2:24" ht="15" customHeight="1">
      <c r="B285" s="13" t="s">
        <v>805</v>
      </c>
      <c r="C285" s="12"/>
      <c r="D285" s="12"/>
      <c r="E285" s="12"/>
      <c r="F285" s="40"/>
      <c r="H285" s="13" t="s">
        <v>777</v>
      </c>
      <c r="I285" s="12"/>
      <c r="J285" s="12"/>
      <c r="K285" s="12"/>
      <c r="L285" s="23"/>
      <c r="M285" s="133"/>
      <c r="N285" s="134">
        <f>SUM(N287,N289:N290,N286,N299)</f>
        <v>2767460750241</v>
      </c>
      <c r="O285" s="133"/>
      <c r="P285" s="134">
        <f>SUM(P287,P289:P290,P286,P299)</f>
        <v>670344737305</v>
      </c>
      <c r="Q285" s="1"/>
      <c r="U285" s="106"/>
      <c r="V285" s="34">
        <v>2767460750241</v>
      </c>
      <c r="W285" s="107">
        <f t="shared" si="10"/>
        <v>0</v>
      </c>
      <c r="X285" s="108">
        <f t="shared" si="11"/>
        <v>0</v>
      </c>
    </row>
    <row r="286" spans="2:24" ht="15" customHeight="1">
      <c r="B286" s="13"/>
      <c r="C286" s="12" t="s">
        <v>221</v>
      </c>
      <c r="D286" s="12"/>
      <c r="E286" s="12"/>
      <c r="F286" s="40"/>
      <c r="H286" s="13"/>
      <c r="I286" s="12" t="s">
        <v>200</v>
      </c>
      <c r="J286" s="12"/>
      <c r="K286" s="12"/>
      <c r="L286" s="23"/>
      <c r="M286" s="133"/>
      <c r="N286" s="134">
        <v>0</v>
      </c>
      <c r="O286" s="133"/>
      <c r="P286" s="134">
        <v>0</v>
      </c>
      <c r="Q286" s="1"/>
      <c r="U286" s="106"/>
      <c r="V286" s="34">
        <v>0</v>
      </c>
      <c r="W286" s="107">
        <f t="shared" si="10"/>
        <v>0</v>
      </c>
      <c r="X286" s="108">
        <f t="shared" si="11"/>
        <v>0</v>
      </c>
    </row>
    <row r="287" spans="2:24" ht="15" customHeight="1">
      <c r="B287" s="13"/>
      <c r="C287" s="12" t="s">
        <v>635</v>
      </c>
      <c r="D287" s="12"/>
      <c r="E287" s="12"/>
      <c r="F287" s="40"/>
      <c r="H287" s="13"/>
      <c r="I287" s="12" t="s">
        <v>201</v>
      </c>
      <c r="J287" s="12"/>
      <c r="K287" s="12"/>
      <c r="L287" s="23"/>
      <c r="M287" s="133"/>
      <c r="N287" s="134">
        <f>SUM(M288)</f>
        <v>8002211332</v>
      </c>
      <c r="O287" s="133"/>
      <c r="P287" s="134">
        <f>SUM(O288)</f>
        <v>0</v>
      </c>
      <c r="Q287" s="1"/>
      <c r="U287" s="106"/>
      <c r="V287" s="34">
        <v>8002211332</v>
      </c>
      <c r="W287" s="107">
        <f t="shared" si="10"/>
        <v>0</v>
      </c>
      <c r="X287" s="108">
        <f t="shared" si="11"/>
        <v>0</v>
      </c>
    </row>
    <row r="288" spans="2:24" ht="15" customHeight="1">
      <c r="B288" s="13"/>
      <c r="C288" s="12"/>
      <c r="D288" s="12" t="s">
        <v>636</v>
      </c>
      <c r="E288" s="12"/>
      <c r="F288" s="40"/>
      <c r="H288" s="13"/>
      <c r="I288" s="12"/>
      <c r="J288" s="12" t="s">
        <v>122</v>
      </c>
      <c r="K288" s="12"/>
      <c r="L288" s="23"/>
      <c r="M288" s="133">
        <v>8002211332</v>
      </c>
      <c r="N288" s="134"/>
      <c r="O288" s="133">
        <v>0</v>
      </c>
      <c r="P288" s="134"/>
      <c r="Q288" s="1"/>
      <c r="U288" s="106">
        <v>8002211332</v>
      </c>
      <c r="V288" s="34"/>
      <c r="W288" s="107">
        <f t="shared" si="10"/>
        <v>0</v>
      </c>
      <c r="X288" s="108">
        <f t="shared" si="11"/>
        <v>0</v>
      </c>
    </row>
    <row r="289" spans="2:24" ht="15" customHeight="1">
      <c r="B289" s="13"/>
      <c r="C289" s="12" t="s">
        <v>637</v>
      </c>
      <c r="D289" s="12"/>
      <c r="E289" s="12"/>
      <c r="F289" s="40"/>
      <c r="H289" s="13"/>
      <c r="I289" s="12" t="s">
        <v>202</v>
      </c>
      <c r="J289" s="12"/>
      <c r="K289" s="12"/>
      <c r="L289" s="23"/>
      <c r="M289" s="133"/>
      <c r="N289" s="134">
        <v>2708479658715</v>
      </c>
      <c r="O289" s="133"/>
      <c r="P289" s="134">
        <v>624833173855</v>
      </c>
      <c r="Q289" s="1"/>
      <c r="U289" s="106"/>
      <c r="V289" s="34">
        <v>2708479658715</v>
      </c>
      <c r="W289" s="107">
        <f t="shared" si="10"/>
        <v>0</v>
      </c>
      <c r="X289" s="108">
        <f t="shared" si="11"/>
        <v>0</v>
      </c>
    </row>
    <row r="290" spans="2:24" ht="15" customHeight="1">
      <c r="B290" s="13"/>
      <c r="C290" s="12" t="s">
        <v>638</v>
      </c>
      <c r="D290" s="12"/>
      <c r="E290" s="12"/>
      <c r="F290" s="40"/>
      <c r="H290" s="13"/>
      <c r="I290" s="12" t="s">
        <v>203</v>
      </c>
      <c r="J290" s="12"/>
      <c r="K290" s="12"/>
      <c r="L290" s="23"/>
      <c r="M290" s="133"/>
      <c r="N290" s="134">
        <f>SUM(M291:M298)</f>
        <v>42853065143</v>
      </c>
      <c r="O290" s="133"/>
      <c r="P290" s="134">
        <f>SUM(O291:O298)</f>
        <v>43560920712</v>
      </c>
      <c r="Q290" s="1"/>
      <c r="U290" s="106"/>
      <c r="V290" s="34">
        <v>42853065143</v>
      </c>
      <c r="W290" s="107">
        <f t="shared" si="10"/>
        <v>0</v>
      </c>
      <c r="X290" s="108">
        <f t="shared" si="11"/>
        <v>0</v>
      </c>
    </row>
    <row r="291" spans="2:24" ht="15" hidden="1" customHeight="1">
      <c r="B291" s="51"/>
      <c r="C291" s="52"/>
      <c r="D291" s="52" t="s">
        <v>123</v>
      </c>
      <c r="E291" s="52"/>
      <c r="F291" s="53"/>
      <c r="H291" s="13"/>
      <c r="I291" s="12"/>
      <c r="J291" s="12" t="s">
        <v>123</v>
      </c>
      <c r="K291" s="12"/>
      <c r="L291" s="23"/>
      <c r="M291" s="133">
        <v>284216509</v>
      </c>
      <c r="N291" s="134"/>
      <c r="O291" s="133">
        <v>561206540</v>
      </c>
      <c r="P291" s="134"/>
      <c r="Q291" s="1"/>
      <c r="U291" s="106">
        <v>284216509</v>
      </c>
      <c r="V291" s="34"/>
      <c r="W291" s="107">
        <f t="shared" si="10"/>
        <v>0</v>
      </c>
      <c r="X291" s="108">
        <f t="shared" si="11"/>
        <v>0</v>
      </c>
    </row>
    <row r="292" spans="2:24" ht="15" hidden="1" customHeight="1">
      <c r="B292" s="51"/>
      <c r="C292" s="52"/>
      <c r="D292" s="52" t="s">
        <v>124</v>
      </c>
      <c r="E292" s="52"/>
      <c r="F292" s="53"/>
      <c r="H292" s="13"/>
      <c r="I292" s="12"/>
      <c r="J292" s="12" t="s">
        <v>124</v>
      </c>
      <c r="K292" s="12"/>
      <c r="L292" s="23"/>
      <c r="M292" s="133">
        <v>1196975615</v>
      </c>
      <c r="N292" s="134"/>
      <c r="O292" s="133">
        <v>1734290251</v>
      </c>
      <c r="P292" s="134"/>
      <c r="Q292" s="1"/>
      <c r="U292" s="106">
        <v>1196975615</v>
      </c>
      <c r="V292" s="34"/>
      <c r="W292" s="107">
        <f t="shared" si="10"/>
        <v>0</v>
      </c>
      <c r="X292" s="108">
        <f t="shared" si="11"/>
        <v>0</v>
      </c>
    </row>
    <row r="293" spans="2:24" ht="15" hidden="1" customHeight="1">
      <c r="B293" s="51"/>
      <c r="C293" s="52"/>
      <c r="D293" s="52" t="s">
        <v>125</v>
      </c>
      <c r="E293" s="52"/>
      <c r="F293" s="53"/>
      <c r="H293" s="13"/>
      <c r="I293" s="12"/>
      <c r="J293" s="12" t="s">
        <v>125</v>
      </c>
      <c r="K293" s="12"/>
      <c r="L293" s="23"/>
      <c r="M293" s="133">
        <v>4418761</v>
      </c>
      <c r="N293" s="134"/>
      <c r="O293" s="133">
        <v>10431270</v>
      </c>
      <c r="P293" s="134"/>
      <c r="Q293" s="1"/>
      <c r="U293" s="106">
        <v>4418761</v>
      </c>
      <c r="V293" s="34"/>
      <c r="W293" s="107">
        <f t="shared" si="10"/>
        <v>0</v>
      </c>
      <c r="X293" s="108">
        <f t="shared" si="11"/>
        <v>0</v>
      </c>
    </row>
    <row r="294" spans="2:24" ht="15" hidden="1" customHeight="1">
      <c r="B294" s="51"/>
      <c r="C294" s="52"/>
      <c r="D294" s="52" t="s">
        <v>126</v>
      </c>
      <c r="E294" s="52"/>
      <c r="F294" s="53"/>
      <c r="H294" s="13"/>
      <c r="I294" s="12"/>
      <c r="J294" s="12" t="s">
        <v>126</v>
      </c>
      <c r="K294" s="12"/>
      <c r="L294" s="23"/>
      <c r="M294" s="133">
        <v>139689114</v>
      </c>
      <c r="N294" s="134"/>
      <c r="O294" s="133">
        <v>56254374</v>
      </c>
      <c r="P294" s="134"/>
      <c r="Q294" s="1"/>
      <c r="U294" s="106">
        <v>139689114</v>
      </c>
      <c r="V294" s="34"/>
      <c r="W294" s="107">
        <f t="shared" si="10"/>
        <v>0</v>
      </c>
      <c r="X294" s="108">
        <f t="shared" si="11"/>
        <v>0</v>
      </c>
    </row>
    <row r="295" spans="2:24" ht="15" hidden="1" customHeight="1">
      <c r="B295" s="51"/>
      <c r="C295" s="52"/>
      <c r="D295" s="52" t="s">
        <v>127</v>
      </c>
      <c r="E295" s="52"/>
      <c r="F295" s="53"/>
      <c r="H295" s="13"/>
      <c r="I295" s="12"/>
      <c r="J295" s="12" t="s">
        <v>127</v>
      </c>
      <c r="K295" s="12"/>
      <c r="L295" s="23"/>
      <c r="M295" s="133">
        <v>35646032127</v>
      </c>
      <c r="N295" s="134"/>
      <c r="O295" s="133">
        <v>37081164902</v>
      </c>
      <c r="P295" s="134"/>
      <c r="Q295" s="1"/>
      <c r="U295" s="106">
        <v>35646032127</v>
      </c>
      <c r="V295" s="34"/>
      <c r="W295" s="107">
        <f t="shared" si="10"/>
        <v>0</v>
      </c>
      <c r="X295" s="108">
        <f t="shared" si="11"/>
        <v>0</v>
      </c>
    </row>
    <row r="296" spans="2:24" ht="15" hidden="1" customHeight="1">
      <c r="B296" s="51"/>
      <c r="C296" s="52"/>
      <c r="D296" s="52" t="s">
        <v>639</v>
      </c>
      <c r="E296" s="52"/>
      <c r="F296" s="53"/>
      <c r="H296" s="13"/>
      <c r="I296" s="12"/>
      <c r="J296" s="12" t="s">
        <v>158</v>
      </c>
      <c r="K296" s="12"/>
      <c r="L296" s="23"/>
      <c r="M296" s="133">
        <v>927408026</v>
      </c>
      <c r="N296" s="134"/>
      <c r="O296" s="133">
        <v>896920463</v>
      </c>
      <c r="P296" s="134"/>
      <c r="Q296" s="1"/>
      <c r="U296" s="106">
        <v>927408026</v>
      </c>
      <c r="V296" s="34"/>
      <c r="W296" s="107">
        <f t="shared" si="10"/>
        <v>0</v>
      </c>
      <c r="X296" s="108">
        <f t="shared" si="11"/>
        <v>0</v>
      </c>
    </row>
    <row r="297" spans="2:24" ht="15" hidden="1" customHeight="1">
      <c r="B297" s="51"/>
      <c r="C297" s="52"/>
      <c r="D297" s="52" t="s">
        <v>640</v>
      </c>
      <c r="E297" s="52"/>
      <c r="F297" s="53"/>
      <c r="H297" s="13"/>
      <c r="I297" s="12"/>
      <c r="J297" s="12" t="s">
        <v>159</v>
      </c>
      <c r="K297" s="12"/>
      <c r="L297" s="23"/>
      <c r="M297" s="133">
        <v>63345284</v>
      </c>
      <c r="N297" s="134"/>
      <c r="O297" s="133">
        <v>40703711</v>
      </c>
      <c r="P297" s="134"/>
      <c r="Q297" s="1"/>
      <c r="U297" s="106">
        <v>63345284</v>
      </c>
      <c r="V297" s="34"/>
      <c r="W297" s="107">
        <f t="shared" si="10"/>
        <v>0</v>
      </c>
      <c r="X297" s="108">
        <f t="shared" si="11"/>
        <v>0</v>
      </c>
    </row>
    <row r="298" spans="2:24" ht="15" hidden="1" customHeight="1">
      <c r="B298" s="51"/>
      <c r="C298" s="52"/>
      <c r="D298" s="52" t="s">
        <v>641</v>
      </c>
      <c r="E298" s="52"/>
      <c r="F298" s="53"/>
      <c r="H298" s="13"/>
      <c r="I298" s="12"/>
      <c r="J298" s="12" t="s">
        <v>160</v>
      </c>
      <c r="K298" s="12"/>
      <c r="L298" s="23"/>
      <c r="M298" s="133">
        <v>4590979707</v>
      </c>
      <c r="N298" s="134"/>
      <c r="O298" s="133">
        <v>3179949201</v>
      </c>
      <c r="P298" s="134"/>
      <c r="Q298" s="1"/>
      <c r="U298" s="106">
        <v>4590979707</v>
      </c>
      <c r="V298" s="34"/>
      <c r="W298" s="107">
        <f t="shared" si="10"/>
        <v>0</v>
      </c>
      <c r="X298" s="108">
        <f t="shared" si="11"/>
        <v>0</v>
      </c>
    </row>
    <row r="299" spans="2:24" ht="15" customHeight="1">
      <c r="B299" s="13"/>
      <c r="C299" s="12" t="s">
        <v>789</v>
      </c>
      <c r="D299" s="12"/>
      <c r="E299" s="12"/>
      <c r="F299" s="40"/>
      <c r="H299" s="13"/>
      <c r="I299" s="12" t="s">
        <v>760</v>
      </c>
      <c r="J299" s="12"/>
      <c r="K299" s="12"/>
      <c r="L299" s="23"/>
      <c r="M299" s="133"/>
      <c r="N299" s="134">
        <v>8125815051</v>
      </c>
      <c r="O299" s="133"/>
      <c r="P299" s="134">
        <v>1950642738</v>
      </c>
      <c r="Q299" s="1"/>
      <c r="U299" s="106"/>
      <c r="V299" s="34">
        <v>8125815051</v>
      </c>
      <c r="W299" s="107">
        <f t="shared" si="10"/>
        <v>0</v>
      </c>
      <c r="X299" s="108">
        <f t="shared" si="11"/>
        <v>0</v>
      </c>
    </row>
    <row r="300" spans="2:24" ht="15" customHeight="1">
      <c r="B300" s="13" t="s">
        <v>807</v>
      </c>
      <c r="C300" s="12"/>
      <c r="D300" s="12"/>
      <c r="E300" s="12"/>
      <c r="F300" s="40"/>
      <c r="H300" s="13" t="s">
        <v>806</v>
      </c>
      <c r="I300" s="12"/>
      <c r="J300" s="12"/>
      <c r="K300" s="12"/>
      <c r="L300" s="23"/>
      <c r="M300" s="133"/>
      <c r="N300" s="134">
        <f>SUM(N301:N304)</f>
        <v>5132679507</v>
      </c>
      <c r="O300" s="133"/>
      <c r="P300" s="134">
        <f>SUM(P301:P304)</f>
        <v>2407405860</v>
      </c>
      <c r="Q300" s="1"/>
      <c r="U300" s="106"/>
      <c r="V300" s="34">
        <v>5132679507</v>
      </c>
      <c r="W300" s="107">
        <f t="shared" si="10"/>
        <v>0</v>
      </c>
      <c r="X300" s="108">
        <f t="shared" si="11"/>
        <v>0</v>
      </c>
    </row>
    <row r="301" spans="2:24" ht="15" customHeight="1">
      <c r="B301" s="13"/>
      <c r="C301" s="12" t="s">
        <v>642</v>
      </c>
      <c r="D301" s="12"/>
      <c r="E301" s="12"/>
      <c r="F301" s="40"/>
      <c r="H301" s="13"/>
      <c r="I301" s="12" t="s">
        <v>149</v>
      </c>
      <c r="J301" s="12"/>
      <c r="K301" s="12"/>
      <c r="L301" s="23"/>
      <c r="M301" s="133"/>
      <c r="N301" s="134">
        <v>618480328</v>
      </c>
      <c r="O301" s="133"/>
      <c r="P301" s="134">
        <v>309526866</v>
      </c>
      <c r="Q301" s="1"/>
      <c r="U301" s="106"/>
      <c r="V301" s="34">
        <v>618480328</v>
      </c>
      <c r="W301" s="107">
        <f t="shared" si="10"/>
        <v>0</v>
      </c>
      <c r="X301" s="108">
        <f t="shared" si="11"/>
        <v>0</v>
      </c>
    </row>
    <row r="302" spans="2:24" ht="15" customHeight="1">
      <c r="B302" s="13"/>
      <c r="C302" s="12" t="s">
        <v>643</v>
      </c>
      <c r="D302" s="12"/>
      <c r="E302" s="12"/>
      <c r="F302" s="40"/>
      <c r="H302" s="13"/>
      <c r="I302" s="12" t="s">
        <v>272</v>
      </c>
      <c r="J302" s="12"/>
      <c r="K302" s="12"/>
      <c r="L302" s="23"/>
      <c r="M302" s="133"/>
      <c r="N302" s="134">
        <v>3613160426</v>
      </c>
      <c r="O302" s="133"/>
      <c r="P302" s="134">
        <v>1317395277</v>
      </c>
      <c r="Q302" s="1"/>
      <c r="U302" s="106"/>
      <c r="V302" s="34">
        <v>3613160426</v>
      </c>
      <c r="W302" s="107">
        <f t="shared" ref="W302:W335" si="12">IFERROR(M302-U302,0)</f>
        <v>0</v>
      </c>
      <c r="X302" s="108">
        <f t="shared" ref="X302:X335" si="13">IFERROR(N302-V302,0)</f>
        <v>0</v>
      </c>
    </row>
    <row r="303" spans="2:24" ht="15" customHeight="1">
      <c r="B303" s="13"/>
      <c r="C303" s="12" t="s">
        <v>644</v>
      </c>
      <c r="D303" s="12"/>
      <c r="E303" s="12"/>
      <c r="F303" s="40"/>
      <c r="H303" s="13"/>
      <c r="I303" s="12" t="s">
        <v>460</v>
      </c>
      <c r="J303" s="12"/>
      <c r="K303" s="12"/>
      <c r="L303" s="23"/>
      <c r="M303" s="133"/>
      <c r="N303" s="134">
        <v>237337009</v>
      </c>
      <c r="O303" s="133"/>
      <c r="P303" s="134">
        <v>66502685</v>
      </c>
      <c r="Q303" s="1"/>
      <c r="U303" s="106"/>
      <c r="V303" s="34">
        <v>237337009</v>
      </c>
      <c r="W303" s="107">
        <f t="shared" si="12"/>
        <v>0</v>
      </c>
      <c r="X303" s="108">
        <f t="shared" si="13"/>
        <v>0</v>
      </c>
    </row>
    <row r="304" spans="2:24" ht="15" customHeight="1">
      <c r="B304" s="13"/>
      <c r="C304" s="33" t="s">
        <v>836</v>
      </c>
      <c r="D304" s="12"/>
      <c r="E304" s="12"/>
      <c r="F304" s="40"/>
      <c r="H304" s="13"/>
      <c r="I304" s="12" t="s">
        <v>818</v>
      </c>
      <c r="J304" s="12"/>
      <c r="K304" s="12"/>
      <c r="L304" s="23"/>
      <c r="M304" s="133"/>
      <c r="N304" s="134">
        <v>663701744</v>
      </c>
      <c r="O304" s="133"/>
      <c r="P304" s="134">
        <v>713981032</v>
      </c>
      <c r="Q304" s="1"/>
      <c r="U304" s="106"/>
      <c r="V304" s="34">
        <v>663701744</v>
      </c>
      <c r="W304" s="107">
        <f t="shared" si="12"/>
        <v>0</v>
      </c>
      <c r="X304" s="108">
        <f t="shared" si="13"/>
        <v>0</v>
      </c>
    </row>
    <row r="305" spans="1:24" ht="15" customHeight="1">
      <c r="B305" s="13" t="s">
        <v>808</v>
      </c>
      <c r="C305" s="12"/>
      <c r="D305" s="12"/>
      <c r="E305" s="12"/>
      <c r="F305" s="40"/>
      <c r="H305" s="13" t="s">
        <v>778</v>
      </c>
      <c r="I305" s="12"/>
      <c r="J305" s="12"/>
      <c r="K305" s="12"/>
      <c r="L305" s="23"/>
      <c r="M305" s="133"/>
      <c r="N305" s="134">
        <f>SUM(N306:N307)</f>
        <v>10801756895</v>
      </c>
      <c r="O305" s="133"/>
      <c r="P305" s="134">
        <f>SUM(P306:P307)</f>
        <v>12509440076</v>
      </c>
      <c r="Q305" s="1"/>
      <c r="U305" s="106"/>
      <c r="V305" s="34">
        <v>10801756895</v>
      </c>
      <c r="W305" s="107">
        <f t="shared" si="12"/>
        <v>0</v>
      </c>
      <c r="X305" s="108">
        <f t="shared" si="13"/>
        <v>0</v>
      </c>
    </row>
    <row r="306" spans="1:24" ht="15" customHeight="1">
      <c r="B306" s="13"/>
      <c r="C306" s="12" t="s">
        <v>645</v>
      </c>
      <c r="D306" s="12"/>
      <c r="E306" s="12"/>
      <c r="F306" s="40"/>
      <c r="H306" s="13"/>
      <c r="I306" s="12" t="s">
        <v>121</v>
      </c>
      <c r="J306" s="12"/>
      <c r="K306" s="12"/>
      <c r="L306" s="23"/>
      <c r="M306" s="133"/>
      <c r="N306" s="134">
        <v>9819747614</v>
      </c>
      <c r="O306" s="133"/>
      <c r="P306" s="134">
        <v>11246643066</v>
      </c>
      <c r="Q306" s="1"/>
      <c r="U306" s="106"/>
      <c r="V306" s="34">
        <v>9819747614</v>
      </c>
      <c r="W306" s="107">
        <f t="shared" si="12"/>
        <v>0</v>
      </c>
      <c r="X306" s="108">
        <f t="shared" si="13"/>
        <v>0</v>
      </c>
    </row>
    <row r="307" spans="1:24" ht="15" customHeight="1">
      <c r="A307" s="32"/>
      <c r="B307" s="13"/>
      <c r="C307" s="12" t="s">
        <v>646</v>
      </c>
      <c r="D307" s="12"/>
      <c r="E307" s="12"/>
      <c r="F307" s="40"/>
      <c r="H307" s="13"/>
      <c r="I307" s="12" t="s">
        <v>273</v>
      </c>
      <c r="J307" s="12"/>
      <c r="K307" s="12"/>
      <c r="L307" s="23"/>
      <c r="M307" s="133"/>
      <c r="N307" s="134">
        <v>982009281</v>
      </c>
      <c r="O307" s="133"/>
      <c r="P307" s="134">
        <v>1262797010</v>
      </c>
      <c r="Q307" s="1"/>
      <c r="U307" s="106"/>
      <c r="V307" s="34">
        <v>982009281</v>
      </c>
      <c r="W307" s="107">
        <f t="shared" si="12"/>
        <v>0</v>
      </c>
      <c r="X307" s="108">
        <f t="shared" si="13"/>
        <v>0</v>
      </c>
    </row>
    <row r="308" spans="1:24" ht="15" customHeight="1">
      <c r="B308" s="13" t="s">
        <v>810</v>
      </c>
      <c r="C308" s="12"/>
      <c r="D308" s="12"/>
      <c r="E308" s="12"/>
      <c r="F308" s="40"/>
      <c r="H308" s="13" t="s">
        <v>809</v>
      </c>
      <c r="I308" s="12"/>
      <c r="J308" s="12"/>
      <c r="K308" s="12"/>
      <c r="L308" s="23"/>
      <c r="M308" s="133"/>
      <c r="N308" s="134">
        <f>SUM(N309,N310,N311,N312)</f>
        <v>7988753013</v>
      </c>
      <c r="O308" s="133"/>
      <c r="P308" s="134">
        <f>SUM(P309,P310,P311,P312)</f>
        <v>6611716646</v>
      </c>
      <c r="Q308" s="1"/>
      <c r="U308" s="106"/>
      <c r="V308" s="34">
        <v>7988753013</v>
      </c>
      <c r="W308" s="107">
        <f t="shared" si="12"/>
        <v>0</v>
      </c>
      <c r="X308" s="108">
        <f t="shared" si="13"/>
        <v>0</v>
      </c>
    </row>
    <row r="309" spans="1:24" ht="15" customHeight="1">
      <c r="B309" s="13"/>
      <c r="C309" s="12" t="s">
        <v>647</v>
      </c>
      <c r="D309" s="12"/>
      <c r="E309" s="12"/>
      <c r="F309" s="40"/>
      <c r="H309" s="13"/>
      <c r="I309" s="12" t="s">
        <v>194</v>
      </c>
      <c r="J309" s="12"/>
      <c r="K309" s="12"/>
      <c r="L309" s="23"/>
      <c r="M309" s="133"/>
      <c r="N309" s="134"/>
      <c r="O309" s="133"/>
      <c r="P309" s="134"/>
      <c r="Q309" s="1"/>
      <c r="U309" s="106"/>
      <c r="V309" s="34"/>
      <c r="W309" s="107">
        <f t="shared" si="12"/>
        <v>0</v>
      </c>
      <c r="X309" s="108">
        <f t="shared" si="13"/>
        <v>0</v>
      </c>
    </row>
    <row r="310" spans="1:24" ht="15" customHeight="1">
      <c r="B310" s="13"/>
      <c r="C310" s="12" t="s">
        <v>515</v>
      </c>
      <c r="D310" s="12"/>
      <c r="E310" s="12"/>
      <c r="F310" s="40"/>
      <c r="H310" s="13"/>
      <c r="I310" s="12" t="s">
        <v>195</v>
      </c>
      <c r="J310" s="12"/>
      <c r="K310" s="12"/>
      <c r="L310" s="23"/>
      <c r="M310" s="133"/>
      <c r="N310" s="134">
        <v>3289658903</v>
      </c>
      <c r="O310" s="133"/>
      <c r="P310" s="134">
        <v>2932858234</v>
      </c>
      <c r="Q310" s="1"/>
      <c r="U310" s="106"/>
      <c r="V310" s="34">
        <v>3289658903</v>
      </c>
      <c r="W310" s="107">
        <f t="shared" si="12"/>
        <v>0</v>
      </c>
      <c r="X310" s="108">
        <f t="shared" si="13"/>
        <v>0</v>
      </c>
    </row>
    <row r="311" spans="1:24" ht="15" customHeight="1">
      <c r="B311" s="13"/>
      <c r="C311" s="12" t="s">
        <v>953</v>
      </c>
      <c r="D311" s="12"/>
      <c r="E311" s="12"/>
      <c r="F311" s="40"/>
      <c r="H311" s="13"/>
      <c r="I311" s="12" t="s">
        <v>934</v>
      </c>
      <c r="J311" s="12"/>
      <c r="K311" s="12"/>
      <c r="L311" s="23"/>
      <c r="M311" s="133"/>
      <c r="N311" s="134">
        <v>3434474673</v>
      </c>
      <c r="O311" s="133"/>
      <c r="P311" s="134">
        <v>2694664999</v>
      </c>
      <c r="Q311" s="1"/>
      <c r="U311" s="106"/>
      <c r="V311" s="34">
        <v>3434474673</v>
      </c>
      <c r="W311" s="107">
        <f t="shared" si="12"/>
        <v>0</v>
      </c>
      <c r="X311" s="108">
        <f t="shared" si="13"/>
        <v>0</v>
      </c>
    </row>
    <row r="312" spans="1:24" ht="15" customHeight="1">
      <c r="B312" s="13"/>
      <c r="C312" s="12" t="s">
        <v>954</v>
      </c>
      <c r="D312" s="12"/>
      <c r="E312" s="12"/>
      <c r="F312" s="40"/>
      <c r="H312" s="13"/>
      <c r="I312" s="12" t="s">
        <v>935</v>
      </c>
      <c r="J312" s="12"/>
      <c r="K312" s="12"/>
      <c r="L312" s="23"/>
      <c r="M312" s="133"/>
      <c r="N312" s="134">
        <f>SUM(M313:M318)</f>
        <v>1264619437</v>
      </c>
      <c r="O312" s="133"/>
      <c r="P312" s="134">
        <f>SUM(O313:O318)</f>
        <v>984193413</v>
      </c>
      <c r="Q312" s="1"/>
      <c r="U312" s="106"/>
      <c r="V312" s="34">
        <v>1264619437</v>
      </c>
      <c r="W312" s="107">
        <f t="shared" si="12"/>
        <v>0</v>
      </c>
      <c r="X312" s="108">
        <f t="shared" si="13"/>
        <v>0</v>
      </c>
    </row>
    <row r="313" spans="1:24" ht="15" hidden="1" customHeight="1">
      <c r="B313" s="51"/>
      <c r="C313" s="52"/>
      <c r="D313" s="52" t="s">
        <v>128</v>
      </c>
      <c r="E313" s="52"/>
      <c r="F313" s="53"/>
      <c r="H313" s="13"/>
      <c r="I313" s="12"/>
      <c r="J313" s="12" t="s">
        <v>128</v>
      </c>
      <c r="K313" s="12"/>
      <c r="L313" s="23"/>
      <c r="M313" s="133">
        <v>191303040</v>
      </c>
      <c r="N313" s="134"/>
      <c r="O313" s="133">
        <v>180084650</v>
      </c>
      <c r="P313" s="134"/>
      <c r="Q313" s="1"/>
      <c r="U313" s="106">
        <v>191303040</v>
      </c>
      <c r="V313" s="34"/>
      <c r="W313" s="107">
        <f t="shared" si="12"/>
        <v>0</v>
      </c>
      <c r="X313" s="108">
        <f t="shared" si="13"/>
        <v>0</v>
      </c>
    </row>
    <row r="314" spans="1:24" ht="15" hidden="1" customHeight="1">
      <c r="B314" s="51"/>
      <c r="C314" s="52"/>
      <c r="D314" s="52" t="s">
        <v>129</v>
      </c>
      <c r="E314" s="52"/>
      <c r="F314" s="53"/>
      <c r="H314" s="13"/>
      <c r="I314" s="12"/>
      <c r="J314" s="12" t="s">
        <v>129</v>
      </c>
      <c r="K314" s="12"/>
      <c r="L314" s="23"/>
      <c r="M314" s="133">
        <v>469379069</v>
      </c>
      <c r="N314" s="134"/>
      <c r="O314" s="133">
        <v>377937389</v>
      </c>
      <c r="P314" s="134"/>
      <c r="Q314" s="1"/>
      <c r="U314" s="106">
        <v>469379069</v>
      </c>
      <c r="V314" s="34"/>
      <c r="W314" s="107">
        <f t="shared" si="12"/>
        <v>0</v>
      </c>
      <c r="X314" s="108">
        <f t="shared" si="13"/>
        <v>0</v>
      </c>
    </row>
    <row r="315" spans="1:24" ht="15" hidden="1" customHeight="1">
      <c r="B315" s="51"/>
      <c r="C315" s="52"/>
      <c r="D315" s="52" t="s">
        <v>130</v>
      </c>
      <c r="E315" s="52"/>
      <c r="F315" s="53"/>
      <c r="H315" s="13"/>
      <c r="I315" s="12"/>
      <c r="J315" s="12" t="s">
        <v>920</v>
      </c>
      <c r="K315" s="12"/>
      <c r="L315" s="23"/>
      <c r="M315" s="133">
        <v>514268190</v>
      </c>
      <c r="N315" s="134"/>
      <c r="O315" s="133">
        <v>234476640</v>
      </c>
      <c r="P315" s="134"/>
      <c r="Q315" s="1"/>
      <c r="U315" s="106">
        <v>514268190</v>
      </c>
      <c r="V315" s="34"/>
      <c r="W315" s="107">
        <f t="shared" si="12"/>
        <v>0</v>
      </c>
      <c r="X315" s="108">
        <f t="shared" si="13"/>
        <v>0</v>
      </c>
    </row>
    <row r="316" spans="1:24" ht="15" hidden="1" customHeight="1">
      <c r="B316" s="51"/>
      <c r="C316" s="52"/>
      <c r="D316" s="52" t="s">
        <v>131</v>
      </c>
      <c r="E316" s="52"/>
      <c r="F316" s="53"/>
      <c r="H316" s="13"/>
      <c r="I316" s="12"/>
      <c r="J316" s="12" t="s">
        <v>131</v>
      </c>
      <c r="K316" s="12"/>
      <c r="L316" s="23"/>
      <c r="M316" s="133">
        <v>14620000</v>
      </c>
      <c r="N316" s="134"/>
      <c r="O316" s="133">
        <v>12960000</v>
      </c>
      <c r="P316" s="134"/>
      <c r="Q316" s="1"/>
      <c r="U316" s="106">
        <v>14620000</v>
      </c>
      <c r="V316" s="34"/>
      <c r="W316" s="107">
        <f t="shared" si="12"/>
        <v>0</v>
      </c>
      <c r="X316" s="108">
        <f t="shared" si="13"/>
        <v>0</v>
      </c>
    </row>
    <row r="317" spans="1:24" ht="15" hidden="1" customHeight="1">
      <c r="B317" s="51"/>
      <c r="C317" s="52"/>
      <c r="D317" s="52" t="s">
        <v>224</v>
      </c>
      <c r="E317" s="52"/>
      <c r="F317" s="53"/>
      <c r="H317" s="13"/>
      <c r="I317" s="12"/>
      <c r="J317" s="12" t="s">
        <v>204</v>
      </c>
      <c r="K317" s="12"/>
      <c r="L317" s="23"/>
      <c r="M317" s="133">
        <v>2126400</v>
      </c>
      <c r="N317" s="134"/>
      <c r="O317" s="133">
        <v>1501200</v>
      </c>
      <c r="P317" s="134"/>
      <c r="Q317" s="1"/>
      <c r="U317" s="106">
        <v>2126400</v>
      </c>
      <c r="V317" s="34"/>
      <c r="W317" s="107">
        <f t="shared" si="12"/>
        <v>0</v>
      </c>
      <c r="X317" s="108">
        <f t="shared" si="13"/>
        <v>0</v>
      </c>
    </row>
    <row r="318" spans="1:24" ht="15" hidden="1" customHeight="1">
      <c r="B318" s="51"/>
      <c r="C318" s="52"/>
      <c r="D318" s="52" t="s">
        <v>222</v>
      </c>
      <c r="E318" s="52"/>
      <c r="F318" s="53"/>
      <c r="H318" s="13"/>
      <c r="I318" s="12"/>
      <c r="J318" s="12" t="s">
        <v>223</v>
      </c>
      <c r="K318" s="12"/>
      <c r="L318" s="23"/>
      <c r="M318" s="133">
        <v>72922738</v>
      </c>
      <c r="N318" s="134"/>
      <c r="O318" s="133">
        <v>177233534</v>
      </c>
      <c r="P318" s="134"/>
      <c r="Q318" s="1"/>
      <c r="U318" s="106">
        <v>72922738</v>
      </c>
      <c r="V318" s="34"/>
      <c r="W318" s="107">
        <f t="shared" si="12"/>
        <v>0</v>
      </c>
      <c r="X318" s="108">
        <f t="shared" si="13"/>
        <v>0</v>
      </c>
    </row>
    <row r="319" spans="1:24" ht="15" customHeight="1">
      <c r="B319" s="13" t="s">
        <v>648</v>
      </c>
      <c r="C319" s="12"/>
      <c r="D319" s="12"/>
      <c r="E319" s="12"/>
      <c r="F319" s="40"/>
      <c r="H319" s="13" t="s">
        <v>132</v>
      </c>
      <c r="I319" s="12"/>
      <c r="J319" s="12"/>
      <c r="K319" s="12"/>
      <c r="L319" s="23"/>
      <c r="M319" s="133"/>
      <c r="N319" s="134">
        <f>SUM(N217,N272,N285,N300,N305,N308,N255)</f>
        <v>7240064815371</v>
      </c>
      <c r="O319" s="133"/>
      <c r="P319" s="134">
        <f>SUM(P217,P272,P285,P300,P305,P308,P255)</f>
        <v>4020431494843</v>
      </c>
      <c r="Q319" s="1"/>
      <c r="U319" s="106"/>
      <c r="V319" s="34">
        <v>7240064815371</v>
      </c>
      <c r="W319" s="107">
        <f t="shared" si="12"/>
        <v>0</v>
      </c>
      <c r="X319" s="108">
        <f t="shared" si="13"/>
        <v>0</v>
      </c>
    </row>
    <row r="320" spans="1:24" ht="15" customHeight="1">
      <c r="B320" s="13" t="s">
        <v>649</v>
      </c>
      <c r="C320" s="12"/>
      <c r="D320" s="12"/>
      <c r="E320" s="12"/>
      <c r="F320" s="40"/>
      <c r="H320" s="13" t="s">
        <v>133</v>
      </c>
      <c r="I320" s="12"/>
      <c r="J320" s="12"/>
      <c r="K320" s="12"/>
      <c r="L320" s="23"/>
      <c r="M320" s="133"/>
      <c r="N320" s="134"/>
      <c r="O320" s="133"/>
      <c r="P320" s="134"/>
      <c r="Q320" s="1"/>
      <c r="U320" s="106"/>
      <c r="V320" s="34"/>
      <c r="W320" s="107">
        <f t="shared" si="12"/>
        <v>0</v>
      </c>
      <c r="X320" s="108">
        <f t="shared" si="13"/>
        <v>0</v>
      </c>
    </row>
    <row r="321" spans="1:24" ht="15" customHeight="1">
      <c r="B321" s="13" t="s">
        <v>650</v>
      </c>
      <c r="C321" s="12"/>
      <c r="D321" s="12"/>
      <c r="E321" s="12"/>
      <c r="F321" s="40"/>
      <c r="H321" s="13" t="s">
        <v>217</v>
      </c>
      <c r="I321" s="12"/>
      <c r="J321" s="12"/>
      <c r="K321" s="12"/>
      <c r="L321" s="23"/>
      <c r="M321" s="133"/>
      <c r="N321" s="134">
        <f>SUM(N322:N323)</f>
        <v>335114900000</v>
      </c>
      <c r="O321" s="133"/>
      <c r="P321" s="134">
        <f>SUM(P322)</f>
        <v>277405950000</v>
      </c>
      <c r="Q321" s="1"/>
      <c r="U321" s="106"/>
      <c r="V321" s="34">
        <v>335114900000</v>
      </c>
      <c r="W321" s="107">
        <f t="shared" si="12"/>
        <v>0</v>
      </c>
      <c r="X321" s="108">
        <f t="shared" si="13"/>
        <v>0</v>
      </c>
    </row>
    <row r="322" spans="1:24" ht="15" customHeight="1">
      <c r="B322" s="13"/>
      <c r="C322" s="12" t="s">
        <v>651</v>
      </c>
      <c r="D322" s="12"/>
      <c r="E322" s="12"/>
      <c r="F322" s="40"/>
      <c r="H322" s="13"/>
      <c r="I322" s="12" t="s">
        <v>134</v>
      </c>
      <c r="J322" s="12"/>
      <c r="K322" s="12"/>
      <c r="L322" s="23"/>
      <c r="M322" s="133"/>
      <c r="N322" s="134">
        <v>277405950000</v>
      </c>
      <c r="O322" s="133"/>
      <c r="P322" s="134">
        <v>277405950000</v>
      </c>
      <c r="Q322" s="1"/>
      <c r="U322" s="106"/>
      <c r="V322" s="34">
        <v>277405950000</v>
      </c>
      <c r="W322" s="107">
        <f t="shared" si="12"/>
        <v>0</v>
      </c>
      <c r="X322" s="108">
        <f t="shared" si="13"/>
        <v>0</v>
      </c>
    </row>
    <row r="323" spans="1:24" ht="15" customHeight="1">
      <c r="B323" s="13"/>
      <c r="C323" s="12" t="s">
        <v>918</v>
      </c>
      <c r="D323" s="12"/>
      <c r="E323" s="12"/>
      <c r="F323" s="40"/>
      <c r="H323" s="13"/>
      <c r="I323" s="12" t="s">
        <v>898</v>
      </c>
      <c r="J323" s="12"/>
      <c r="K323" s="12"/>
      <c r="L323" s="23"/>
      <c r="M323" s="133"/>
      <c r="N323" s="134">
        <v>57708950000</v>
      </c>
      <c r="O323" s="133"/>
      <c r="P323" s="134">
        <v>0</v>
      </c>
      <c r="Q323" s="1"/>
      <c r="U323" s="106"/>
      <c r="V323" s="34">
        <v>57708950000</v>
      </c>
      <c r="W323" s="107"/>
      <c r="X323" s="108"/>
    </row>
    <row r="324" spans="1:24" ht="15" customHeight="1">
      <c r="B324" s="13" t="s">
        <v>652</v>
      </c>
      <c r="C324" s="12"/>
      <c r="D324" s="12"/>
      <c r="E324" s="12"/>
      <c r="F324" s="40"/>
      <c r="H324" s="13" t="s">
        <v>218</v>
      </c>
      <c r="I324" s="12"/>
      <c r="J324" s="12"/>
      <c r="K324" s="12"/>
      <c r="L324" s="23"/>
      <c r="M324" s="133"/>
      <c r="N324" s="134">
        <f>SUM(N325:N327)</f>
        <v>70096043647</v>
      </c>
      <c r="O324" s="133"/>
      <c r="P324" s="134">
        <f>SUM(P325:P327)</f>
        <v>9767358387</v>
      </c>
      <c r="Q324" s="1"/>
      <c r="U324" s="106"/>
      <c r="V324" s="34">
        <v>70096043647</v>
      </c>
      <c r="W324" s="107">
        <f t="shared" si="12"/>
        <v>0</v>
      </c>
      <c r="X324" s="108">
        <f t="shared" si="13"/>
        <v>0</v>
      </c>
    </row>
    <row r="325" spans="1:24" ht="15" customHeight="1">
      <c r="B325" s="13"/>
      <c r="C325" s="12" t="s">
        <v>653</v>
      </c>
      <c r="D325" s="12"/>
      <c r="E325" s="12"/>
      <c r="F325" s="40"/>
      <c r="H325" s="13"/>
      <c r="I325" s="12" t="s">
        <v>135</v>
      </c>
      <c r="J325" s="12"/>
      <c r="K325" s="12"/>
      <c r="L325" s="23"/>
      <c r="M325" s="133"/>
      <c r="N325" s="134">
        <v>70091441833</v>
      </c>
      <c r="O325" s="133"/>
      <c r="P325" s="134">
        <v>9762756573</v>
      </c>
      <c r="Q325" s="1"/>
      <c r="U325" s="106"/>
      <c r="V325" s="34">
        <v>70091441833</v>
      </c>
      <c r="W325" s="107">
        <f t="shared" si="12"/>
        <v>0</v>
      </c>
      <c r="X325" s="108">
        <f t="shared" si="13"/>
        <v>0</v>
      </c>
    </row>
    <row r="326" spans="1:24" ht="15" customHeight="1">
      <c r="B326" s="13"/>
      <c r="C326" s="12" t="s">
        <v>654</v>
      </c>
      <c r="D326" s="12"/>
      <c r="E326" s="12"/>
      <c r="F326" s="40"/>
      <c r="H326" s="13"/>
      <c r="I326" s="12" t="s">
        <v>136</v>
      </c>
      <c r="J326" s="12"/>
      <c r="K326" s="12"/>
      <c r="L326" s="23"/>
      <c r="M326" s="133"/>
      <c r="N326" s="134">
        <v>1505390</v>
      </c>
      <c r="O326" s="133"/>
      <c r="P326" s="134">
        <v>1505390</v>
      </c>
      <c r="Q326" s="1"/>
      <c r="U326" s="106"/>
      <c r="V326" s="34">
        <v>1505390</v>
      </c>
      <c r="W326" s="107">
        <f t="shared" si="12"/>
        <v>0</v>
      </c>
      <c r="X326" s="108">
        <f t="shared" si="13"/>
        <v>0</v>
      </c>
    </row>
    <row r="327" spans="1:24" ht="15" customHeight="1">
      <c r="B327" s="13"/>
      <c r="C327" s="12" t="s">
        <v>655</v>
      </c>
      <c r="D327" s="12"/>
      <c r="E327" s="12"/>
      <c r="F327" s="40"/>
      <c r="H327" s="13"/>
      <c r="I327" s="12" t="s">
        <v>137</v>
      </c>
      <c r="J327" s="12"/>
      <c r="K327" s="12"/>
      <c r="L327" s="23"/>
      <c r="M327" s="133"/>
      <c r="N327" s="134">
        <v>3096424</v>
      </c>
      <c r="O327" s="133"/>
      <c r="P327" s="134">
        <v>3096424</v>
      </c>
      <c r="Q327" s="1"/>
      <c r="U327" s="106"/>
      <c r="V327" s="34">
        <v>3096424</v>
      </c>
      <c r="W327" s="107">
        <f t="shared" si="12"/>
        <v>0</v>
      </c>
      <c r="X327" s="108">
        <f t="shared" si="13"/>
        <v>0</v>
      </c>
    </row>
    <row r="328" spans="1:24" ht="15" customHeight="1">
      <c r="B328" s="13" t="s">
        <v>656</v>
      </c>
      <c r="C328" s="12"/>
      <c r="D328" s="12"/>
      <c r="E328" s="12"/>
      <c r="F328" s="40"/>
      <c r="H328" s="13" t="s">
        <v>219</v>
      </c>
      <c r="I328" s="12"/>
      <c r="J328" s="12"/>
      <c r="K328" s="12"/>
      <c r="L328" s="23"/>
      <c r="M328" s="133"/>
      <c r="N328" s="134">
        <f>SUM(N329)</f>
        <v>-46549638620</v>
      </c>
      <c r="O328" s="133"/>
      <c r="P328" s="134">
        <f>SUM(P329)</f>
        <v>-46549638620</v>
      </c>
      <c r="Q328" s="1"/>
      <c r="U328" s="106"/>
      <c r="V328" s="34">
        <v>-46549638620</v>
      </c>
      <c r="W328" s="107">
        <f t="shared" si="12"/>
        <v>0</v>
      </c>
      <c r="X328" s="108">
        <f t="shared" si="13"/>
        <v>0</v>
      </c>
    </row>
    <row r="329" spans="1:24" ht="15" customHeight="1">
      <c r="B329" s="13"/>
      <c r="C329" s="12" t="s">
        <v>657</v>
      </c>
      <c r="D329" s="12"/>
      <c r="E329" s="12"/>
      <c r="F329" s="40"/>
      <c r="H329" s="13"/>
      <c r="I329" s="12" t="s">
        <v>138</v>
      </c>
      <c r="J329" s="12"/>
      <c r="K329" s="12"/>
      <c r="L329" s="23"/>
      <c r="M329" s="133"/>
      <c r="N329" s="134">
        <v>-46549638620</v>
      </c>
      <c r="O329" s="133"/>
      <c r="P329" s="134">
        <v>-46549638620</v>
      </c>
      <c r="Q329" s="1"/>
      <c r="U329" s="106"/>
      <c r="V329" s="34">
        <v>-46549638620</v>
      </c>
      <c r="W329" s="107">
        <f t="shared" si="12"/>
        <v>0</v>
      </c>
      <c r="X329" s="108">
        <f t="shared" si="13"/>
        <v>0</v>
      </c>
    </row>
    <row r="330" spans="1:24" ht="15" customHeight="1">
      <c r="B330" s="13" t="s">
        <v>811</v>
      </c>
      <c r="C330" s="12"/>
      <c r="D330" s="12"/>
      <c r="E330" s="12"/>
      <c r="F330" s="40"/>
      <c r="H330" s="13" t="s">
        <v>783</v>
      </c>
      <c r="I330" s="12"/>
      <c r="J330" s="12"/>
      <c r="K330" s="12"/>
      <c r="L330" s="23"/>
      <c r="M330" s="133"/>
      <c r="N330" s="134">
        <f>SUM(N331:N333)</f>
        <v>299264717623</v>
      </c>
      <c r="O330" s="133"/>
      <c r="P330" s="134">
        <f>SUM(P331:P333)</f>
        <v>274325182599</v>
      </c>
      <c r="Q330" s="1"/>
      <c r="U330" s="106"/>
      <c r="V330" s="34">
        <v>299264717623</v>
      </c>
      <c r="W330" s="107">
        <f t="shared" si="12"/>
        <v>0</v>
      </c>
      <c r="X330" s="108">
        <f t="shared" si="13"/>
        <v>0</v>
      </c>
    </row>
    <row r="331" spans="1:24" ht="15" customHeight="1">
      <c r="B331" s="13"/>
      <c r="C331" s="12" t="s">
        <v>658</v>
      </c>
      <c r="D331" s="12"/>
      <c r="E331" s="12"/>
      <c r="F331" s="40"/>
      <c r="H331" s="13"/>
      <c r="I331" s="12" t="s">
        <v>139</v>
      </c>
      <c r="J331" s="12"/>
      <c r="K331" s="12"/>
      <c r="L331" s="23"/>
      <c r="M331" s="133"/>
      <c r="N331" s="134">
        <v>9772031440</v>
      </c>
      <c r="O331" s="133"/>
      <c r="P331" s="134">
        <v>8033035066</v>
      </c>
      <c r="Q331" s="1"/>
      <c r="U331" s="106"/>
      <c r="V331" s="34">
        <v>9772031440</v>
      </c>
      <c r="W331" s="107">
        <f t="shared" si="12"/>
        <v>0</v>
      </c>
      <c r="X331" s="108">
        <f t="shared" si="13"/>
        <v>0</v>
      </c>
    </row>
    <row r="332" spans="1:24" ht="15" customHeight="1">
      <c r="B332" s="13"/>
      <c r="C332" s="12" t="s">
        <v>659</v>
      </c>
      <c r="D332" s="12"/>
      <c r="E332" s="12"/>
      <c r="F332" s="40"/>
      <c r="H332" s="13"/>
      <c r="I332" s="12" t="s">
        <v>140</v>
      </c>
      <c r="J332" s="12"/>
      <c r="K332" s="12"/>
      <c r="L332" s="23"/>
      <c r="M332" s="133"/>
      <c r="N332" s="140">
        <v>2778104923</v>
      </c>
      <c r="O332" s="133"/>
      <c r="P332" s="140">
        <v>3637917734</v>
      </c>
      <c r="Q332" s="1"/>
      <c r="U332" s="106"/>
      <c r="V332" s="34">
        <v>2778104923</v>
      </c>
      <c r="W332" s="107">
        <f t="shared" si="12"/>
        <v>0</v>
      </c>
      <c r="X332" s="108">
        <f t="shared" si="13"/>
        <v>0</v>
      </c>
    </row>
    <row r="333" spans="1:24" ht="15" customHeight="1">
      <c r="A333" s="32"/>
      <c r="B333" s="13"/>
      <c r="C333" s="12" t="s">
        <v>660</v>
      </c>
      <c r="D333" s="12"/>
      <c r="E333" s="12"/>
      <c r="F333" s="40"/>
      <c r="H333" s="13"/>
      <c r="I333" s="12" t="s">
        <v>274</v>
      </c>
      <c r="J333" s="12"/>
      <c r="K333" s="12"/>
      <c r="L333" s="23"/>
      <c r="M333" s="133"/>
      <c r="N333" s="134">
        <v>286714581260</v>
      </c>
      <c r="O333" s="133"/>
      <c r="P333" s="134">
        <v>262654229799</v>
      </c>
      <c r="Q333" s="1"/>
      <c r="U333" s="106"/>
      <c r="V333" s="34">
        <v>286714581260</v>
      </c>
      <c r="W333" s="107">
        <f t="shared" si="12"/>
        <v>0</v>
      </c>
      <c r="X333" s="108">
        <f t="shared" si="13"/>
        <v>0</v>
      </c>
    </row>
    <row r="334" spans="1:24" ht="15" customHeight="1">
      <c r="B334" s="13" t="s">
        <v>661</v>
      </c>
      <c r="C334" s="12"/>
      <c r="D334" s="12"/>
      <c r="E334" s="12"/>
      <c r="F334" s="40"/>
      <c r="H334" s="13" t="s">
        <v>141</v>
      </c>
      <c r="I334" s="12"/>
      <c r="J334" s="12"/>
      <c r="K334" s="12"/>
      <c r="L334" s="23"/>
      <c r="M334" s="133"/>
      <c r="N334" s="134">
        <f>SUM(N321,N324,N328,N330)</f>
        <v>657926022650</v>
      </c>
      <c r="O334" s="133"/>
      <c r="P334" s="134">
        <f>SUM(P321,P324,P328,P330)</f>
        <v>514948852366</v>
      </c>
      <c r="Q334" s="1"/>
      <c r="U334" s="106"/>
      <c r="V334" s="34">
        <v>657926022650</v>
      </c>
      <c r="W334" s="107">
        <f t="shared" si="12"/>
        <v>0</v>
      </c>
      <c r="X334" s="108">
        <f t="shared" si="13"/>
        <v>0</v>
      </c>
    </row>
    <row r="335" spans="1:24" ht="15" customHeight="1">
      <c r="B335" s="24" t="s">
        <v>662</v>
      </c>
      <c r="C335" s="25"/>
      <c r="D335" s="25"/>
      <c r="E335" s="25"/>
      <c r="F335" s="50"/>
      <c r="H335" s="24" t="s">
        <v>142</v>
      </c>
      <c r="I335" s="25"/>
      <c r="J335" s="25"/>
      <c r="K335" s="25"/>
      <c r="L335" s="26"/>
      <c r="M335" s="141"/>
      <c r="N335" s="160">
        <f>N319+N334</f>
        <v>7897990838021</v>
      </c>
      <c r="O335" s="141"/>
      <c r="P335" s="160">
        <f>P319+P334</f>
        <v>4535380347209</v>
      </c>
      <c r="Q335" s="1"/>
      <c r="U335" s="106"/>
      <c r="V335" s="34">
        <v>7897990838021</v>
      </c>
      <c r="W335" s="107">
        <f t="shared" si="12"/>
        <v>0</v>
      </c>
      <c r="X335" s="108">
        <f t="shared" si="13"/>
        <v>0</v>
      </c>
    </row>
    <row r="336" spans="1:24" ht="15" hidden="1" customHeight="1">
      <c r="B336" s="33"/>
      <c r="C336" s="33"/>
      <c r="D336" s="33"/>
      <c r="E336" s="33"/>
      <c r="F336" s="33"/>
      <c r="H336" s="33"/>
      <c r="I336" s="33"/>
      <c r="J336" s="33"/>
      <c r="K336" s="33"/>
      <c r="L336" s="33"/>
      <c r="M336" s="142"/>
      <c r="N336" s="143">
        <f>N215-N319-N334</f>
        <v>0</v>
      </c>
      <c r="O336" s="142"/>
      <c r="P336" s="143">
        <f>P215-P319-P334</f>
        <v>0</v>
      </c>
      <c r="Q336" s="1"/>
    </row>
    <row r="337" spans="10:23" ht="15" customHeight="1"/>
    <row r="338" spans="10:23" ht="15" customHeight="1"/>
    <row r="339" spans="10:23" ht="15" customHeight="1"/>
    <row r="340" spans="10:23" ht="15" customHeight="1"/>
    <row r="341" spans="10:23" ht="15" hidden="1" customHeight="1" outlineLevel="1">
      <c r="W341" s="72"/>
    </row>
    <row r="342" spans="10:23" ht="15" hidden="1" customHeight="1" outlineLevel="1">
      <c r="L342" s="72" t="s">
        <v>424</v>
      </c>
      <c r="M342" s="72"/>
      <c r="N342" s="72"/>
      <c r="O342" s="72"/>
      <c r="P342" s="72"/>
      <c r="Q342" s="72"/>
      <c r="R342" s="72"/>
      <c r="S342" s="72"/>
      <c r="V342" s="34"/>
    </row>
    <row r="343" spans="10:23" hidden="1" outlineLevel="1">
      <c r="V343" s="34"/>
    </row>
    <row r="344" spans="10:23" hidden="1" outlineLevel="1">
      <c r="L344" s="73" t="s">
        <v>31</v>
      </c>
      <c r="M344" s="77" t="e">
        <f>#REF!</f>
        <v>#REF!</v>
      </c>
      <c r="O344" s="77" t="e">
        <f>#REF!</f>
        <v>#REF!</v>
      </c>
      <c r="V344" s="34"/>
    </row>
    <row r="345" spans="10:23" hidden="1" outlineLevel="1">
      <c r="J345" s="60"/>
      <c r="K345" s="60"/>
      <c r="L345" s="151" t="s">
        <v>419</v>
      </c>
      <c r="M345" s="152"/>
      <c r="N345" s="153"/>
      <c r="O345" s="152"/>
      <c r="P345" s="153"/>
      <c r="V345" s="34"/>
    </row>
    <row r="346" spans="10:23" hidden="1" outlineLevel="1">
      <c r="J346" s="60"/>
      <c r="K346" s="60"/>
      <c r="L346" s="154" t="s">
        <v>425</v>
      </c>
      <c r="M346" s="155">
        <f t="shared" ref="M346:M356" si="14">VLOOKUP(L346,H:P,7,0)</f>
        <v>729738221367</v>
      </c>
      <c r="N346" s="153"/>
      <c r="O346" s="155">
        <f t="shared" ref="O346:O356" si="15">VLOOKUP(L346,H:P,9,0)</f>
        <v>239557867374</v>
      </c>
      <c r="P346" s="153"/>
      <c r="V346" s="34"/>
    </row>
    <row r="347" spans="10:23" ht="16.5" hidden="1" customHeight="1" outlineLevel="1">
      <c r="J347" s="60"/>
      <c r="K347" s="60"/>
      <c r="L347" s="154" t="s">
        <v>772</v>
      </c>
      <c r="M347" s="155">
        <f t="shared" si="14"/>
        <v>3603987937233</v>
      </c>
      <c r="N347" s="153"/>
      <c r="O347" s="155">
        <f t="shared" si="15"/>
        <v>2955461788202</v>
      </c>
      <c r="P347" s="153"/>
      <c r="V347" s="34"/>
    </row>
    <row r="348" spans="10:23" ht="12" hidden="1" customHeight="1" outlineLevel="1">
      <c r="J348" s="60"/>
      <c r="K348" s="60"/>
      <c r="L348" s="154" t="s">
        <v>773</v>
      </c>
      <c r="M348" s="155">
        <f t="shared" si="14"/>
        <v>0</v>
      </c>
      <c r="N348" s="153"/>
      <c r="O348" s="155">
        <f t="shared" si="15"/>
        <v>1200000000</v>
      </c>
      <c r="P348" s="153"/>
      <c r="V348" s="34"/>
    </row>
    <row r="349" spans="10:23" ht="12" hidden="1" customHeight="1" outlineLevel="1">
      <c r="J349" s="60"/>
      <c r="K349" s="60"/>
      <c r="L349" s="154" t="s">
        <v>774</v>
      </c>
      <c r="M349" s="155">
        <f t="shared" si="14"/>
        <v>15203814992</v>
      </c>
      <c r="N349" s="153"/>
      <c r="O349" s="155">
        <f t="shared" si="15"/>
        <v>12196721240</v>
      </c>
      <c r="P349" s="153"/>
      <c r="V349" s="34"/>
    </row>
    <row r="350" spans="10:23" hidden="1" outlineLevel="1">
      <c r="J350" s="60"/>
      <c r="K350" s="60"/>
      <c r="L350" s="154" t="s">
        <v>862</v>
      </c>
      <c r="M350" s="155">
        <f t="shared" si="14"/>
        <v>784409924669</v>
      </c>
      <c r="N350" s="153"/>
      <c r="O350" s="155">
        <f t="shared" si="15"/>
        <v>624087607706</v>
      </c>
      <c r="P350" s="153"/>
      <c r="V350" s="34"/>
    </row>
    <row r="351" spans="10:23" hidden="1" outlineLevel="1">
      <c r="J351" s="60"/>
      <c r="K351" s="60"/>
      <c r="L351" s="154" t="s">
        <v>863</v>
      </c>
      <c r="M351" s="155">
        <f t="shared" si="14"/>
        <v>11955641498</v>
      </c>
      <c r="N351" s="153"/>
      <c r="O351" s="155">
        <f t="shared" si="15"/>
        <v>5263524128</v>
      </c>
      <c r="P351" s="153"/>
      <c r="V351" s="34"/>
    </row>
    <row r="352" spans="10:23" hidden="1" outlineLevel="1">
      <c r="J352" s="60"/>
      <c r="K352" s="60"/>
      <c r="L352" s="154" t="s">
        <v>864</v>
      </c>
      <c r="M352" s="155">
        <f t="shared" si="14"/>
        <v>13303721634</v>
      </c>
      <c r="N352" s="153"/>
      <c r="O352" s="155">
        <f t="shared" si="15"/>
        <v>13216044527</v>
      </c>
      <c r="P352" s="153"/>
    </row>
    <row r="353" spans="10:22" hidden="1" outlineLevel="1">
      <c r="J353" s="60"/>
      <c r="K353" s="60"/>
      <c r="L353" s="154" t="s">
        <v>865</v>
      </c>
      <c r="M353" s="155">
        <f t="shared" si="14"/>
        <v>2723364821580</v>
      </c>
      <c r="N353" s="153"/>
      <c r="O353" s="155">
        <f t="shared" si="15"/>
        <v>665324816887</v>
      </c>
      <c r="P353" s="153"/>
    </row>
    <row r="354" spans="10:22" hidden="1" outlineLevel="1">
      <c r="J354" s="60"/>
      <c r="K354" s="60"/>
      <c r="L354" s="154" t="s">
        <v>866</v>
      </c>
      <c r="M354" s="155">
        <f t="shared" si="14"/>
        <v>8840208677</v>
      </c>
      <c r="N354" s="153"/>
      <c r="O354" s="155">
        <f t="shared" si="15"/>
        <v>8469738637</v>
      </c>
      <c r="P354" s="153"/>
    </row>
    <row r="355" spans="10:22" hidden="1" outlineLevel="1">
      <c r="J355" s="60"/>
      <c r="K355" s="60"/>
      <c r="L355" s="154" t="s">
        <v>899</v>
      </c>
      <c r="M355" s="155">
        <f t="shared" si="14"/>
        <v>0</v>
      </c>
      <c r="N355" s="153"/>
      <c r="O355" s="155">
        <f t="shared" si="15"/>
        <v>0</v>
      </c>
      <c r="P355" s="153"/>
    </row>
    <row r="356" spans="10:22" ht="16.5" hidden="1" outlineLevel="1">
      <c r="J356" s="60"/>
      <c r="K356" s="60"/>
      <c r="L356" s="154" t="s">
        <v>867</v>
      </c>
      <c r="M356" s="155">
        <f t="shared" si="14"/>
        <v>7186546371</v>
      </c>
      <c r="N356" s="153"/>
      <c r="O356" s="155">
        <f t="shared" si="15"/>
        <v>10602238508</v>
      </c>
      <c r="P356" s="153"/>
      <c r="U356" s="100"/>
      <c r="V356" s="100"/>
    </row>
    <row r="357" spans="10:22" hidden="1" outlineLevel="1">
      <c r="L357" s="75" t="s">
        <v>420</v>
      </c>
      <c r="M357" s="79">
        <f>SUM(M346:M356)</f>
        <v>7897990838021</v>
      </c>
      <c r="N357" s="71">
        <f>M357-N215</f>
        <v>0</v>
      </c>
      <c r="O357" s="79">
        <f>SUM(O346:O356)</f>
        <v>4535380347209</v>
      </c>
      <c r="P357" s="71">
        <f>O357-P215</f>
        <v>0</v>
      </c>
    </row>
    <row r="358" spans="10:22" hidden="1" outlineLevel="1">
      <c r="L358" s="74" t="s">
        <v>421</v>
      </c>
      <c r="M358" s="78"/>
      <c r="O358" s="80"/>
    </row>
    <row r="359" spans="10:22" hidden="1" outlineLevel="1">
      <c r="L359" s="74" t="s">
        <v>96</v>
      </c>
      <c r="M359" s="78">
        <f t="shared" ref="M359:M365" si="16">VLOOKUP(L359,H:P,7,0)</f>
        <v>1348272310236</v>
      </c>
      <c r="O359" s="78">
        <f t="shared" ref="O359:O365" si="17">VLOOKUP(L359,H:P,9,0)</f>
        <v>1012026267147</v>
      </c>
    </row>
    <row r="360" spans="10:22" hidden="1" outlineLevel="1">
      <c r="L360" s="74" t="s">
        <v>775</v>
      </c>
      <c r="M360" s="78">
        <f t="shared" si="16"/>
        <v>868929274529</v>
      </c>
      <c r="O360" s="78">
        <f t="shared" si="17"/>
        <v>412473385272</v>
      </c>
    </row>
    <row r="361" spans="10:22" hidden="1" outlineLevel="1">
      <c r="L361" s="74" t="s">
        <v>776</v>
      </c>
      <c r="M361" s="78">
        <f t="shared" si="16"/>
        <v>2231479290950</v>
      </c>
      <c r="O361" s="78">
        <f t="shared" si="17"/>
        <v>1904058542537</v>
      </c>
    </row>
    <row r="362" spans="10:22" hidden="1" outlineLevel="1">
      <c r="L362" s="74" t="s">
        <v>779</v>
      </c>
      <c r="M362" s="78">
        <f t="shared" si="16"/>
        <v>2767460750241</v>
      </c>
      <c r="O362" s="78">
        <f t="shared" si="17"/>
        <v>670344737305</v>
      </c>
    </row>
    <row r="363" spans="10:22" hidden="1" outlineLevel="1">
      <c r="L363" s="74" t="s">
        <v>780</v>
      </c>
      <c r="M363" s="78">
        <f t="shared" si="16"/>
        <v>5132679507</v>
      </c>
      <c r="O363" s="78">
        <f t="shared" si="17"/>
        <v>2407405860</v>
      </c>
    </row>
    <row r="364" spans="10:22" hidden="1" outlineLevel="1">
      <c r="L364" s="74" t="s">
        <v>781</v>
      </c>
      <c r="M364" s="78">
        <f t="shared" si="16"/>
        <v>10801756895</v>
      </c>
      <c r="O364" s="78">
        <f t="shared" si="17"/>
        <v>12509440076</v>
      </c>
    </row>
    <row r="365" spans="10:22" hidden="1" outlineLevel="1">
      <c r="L365" s="74" t="s">
        <v>782</v>
      </c>
      <c r="M365" s="78">
        <f t="shared" si="16"/>
        <v>7988753013</v>
      </c>
      <c r="O365" s="78">
        <f t="shared" si="17"/>
        <v>6611716646</v>
      </c>
    </row>
    <row r="366" spans="10:22" hidden="1" outlineLevel="1">
      <c r="L366" s="75" t="s">
        <v>422</v>
      </c>
      <c r="M366" s="79">
        <f>SUM(M359:M365)</f>
        <v>7240064815371</v>
      </c>
      <c r="N366" s="71">
        <f>M366-N319</f>
        <v>0</v>
      </c>
      <c r="O366" s="79">
        <f>SUM(O359:O365)</f>
        <v>4020431494843</v>
      </c>
      <c r="P366" s="71">
        <f>O366-P319</f>
        <v>0</v>
      </c>
    </row>
    <row r="367" spans="10:22" hidden="1" outlineLevel="1">
      <c r="L367" s="74" t="s">
        <v>423</v>
      </c>
      <c r="M367" s="80"/>
      <c r="O367" s="80"/>
    </row>
    <row r="368" spans="10:22" hidden="1" outlineLevel="1">
      <c r="L368" s="74" t="s">
        <v>426</v>
      </c>
      <c r="M368" s="78">
        <f>VLOOKUP(L368,H:P,7,0)</f>
        <v>335114900000</v>
      </c>
      <c r="O368" s="78">
        <f>VLOOKUP(L368,H:P,9,0)</f>
        <v>277405950000</v>
      </c>
    </row>
    <row r="369" spans="12:16" hidden="1" outlineLevel="1">
      <c r="L369" s="74" t="s">
        <v>483</v>
      </c>
      <c r="M369" s="110">
        <f>N324+N328</f>
        <v>23546405027</v>
      </c>
      <c r="O369" s="110">
        <f>P324+P328</f>
        <v>-36782280233</v>
      </c>
    </row>
    <row r="370" spans="12:16" hidden="1" outlineLevel="1">
      <c r="L370" s="74" t="s">
        <v>784</v>
      </c>
      <c r="M370" s="78">
        <f>VLOOKUP(L370,H:P,7,0)</f>
        <v>299264717623</v>
      </c>
      <c r="O370" s="78">
        <f>VLOOKUP(L370,H:P,9,0)</f>
        <v>274325182599</v>
      </c>
    </row>
    <row r="371" spans="12:16" hidden="1" outlineLevel="1">
      <c r="L371" s="76" t="s">
        <v>427</v>
      </c>
      <c r="M371" s="81">
        <f>SUM(M368:M370)</f>
        <v>657926022650</v>
      </c>
      <c r="N371" s="71">
        <f>M371-N334</f>
        <v>0</v>
      </c>
      <c r="O371" s="81">
        <f>SUM(O368:O370)</f>
        <v>514948852366</v>
      </c>
      <c r="P371" s="71">
        <f>O371-P334</f>
        <v>0</v>
      </c>
    </row>
    <row r="372" spans="12:16" hidden="1" outlineLevel="1">
      <c r="L372" s="76" t="s">
        <v>428</v>
      </c>
      <c r="M372" s="81">
        <f>SUM(M366,M371)</f>
        <v>7897990838021</v>
      </c>
      <c r="N372" s="71">
        <f>M372-N335</f>
        <v>0</v>
      </c>
      <c r="O372" s="81">
        <f>SUM(O366,O371)</f>
        <v>4535380347209</v>
      </c>
      <c r="P372" s="71">
        <f>O372-P335</f>
        <v>0</v>
      </c>
    </row>
    <row r="373" spans="12:16" hidden="1" outlineLevel="1"/>
    <row r="374" spans="12:16" hidden="1" outlineLevel="1"/>
    <row r="375" spans="12:16" hidden="1" outlineLevel="1"/>
    <row r="376" spans="12:16" hidden="1" outlineLevel="1"/>
    <row r="377" spans="12:16" hidden="1" outlineLevel="1"/>
    <row r="378" spans="12:16" hidden="1" outlineLevel="1"/>
    <row r="379" spans="12:16" hidden="1" outlineLevel="1"/>
    <row r="380" spans="12:16" collapsed="1"/>
  </sheetData>
  <sheetProtection algorithmName="SHA-512" hashValue="5jBzHIMsK4z1lNdbRDzDSKC27QDC7b/RaKxmItv5e/S7OCwbGR/jwP4dHYc9SH2Y0gIU6JcER6I4jEl1esKC0g==" saltValue="nbA62ThpGSXk7pk5OeAw9A==" spinCount="100000" sheet="1" objects="1" scenarios="1"/>
  <autoFilter ref="B7:P335">
    <filterColumn colId="0" showButton="0">
      <colorFilter dxfId="1"/>
    </filterColumn>
    <filterColumn colId="1" showButton="0"/>
    <filterColumn colId="2" showButton="0"/>
    <filterColumn colId="3" showButton="0"/>
    <filterColumn colId="11" showButton="0"/>
    <filterColumn colId="13" showButton="0"/>
  </autoFilter>
  <mergeCells count="4">
    <mergeCell ref="H2:P2"/>
    <mergeCell ref="O7:P7"/>
    <mergeCell ref="M7:N7"/>
    <mergeCell ref="B7:F7"/>
  </mergeCells>
  <phoneticPr fontId="1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tabColor theme="1" tint="4.9989318521683403E-2"/>
    <pageSetUpPr fitToPage="1"/>
  </sheetPr>
  <dimension ref="A1:BL182"/>
  <sheetViews>
    <sheetView showGridLines="0" zoomScale="115" zoomScaleNormal="115" workbookViewId="0">
      <pane xSplit="16" ySplit="8" topLeftCell="Q9" activePane="bottomRight" state="frozen"/>
      <selection activeCell="B61" sqref="B61"/>
      <selection pane="topRight" activeCell="B61" sqref="B61"/>
      <selection pane="bottomLeft" activeCell="B61" sqref="B61"/>
      <selection pane="bottomRight" activeCell="H15" sqref="H15"/>
    </sheetView>
  </sheetViews>
  <sheetFormatPr defaultRowHeight="12" outlineLevelRow="1"/>
  <cols>
    <col min="1" max="1" width="5.625" style="2" customWidth="1"/>
    <col min="2" max="7" width="2.125" style="2" customWidth="1"/>
    <col min="8" max="8" width="50.625" style="2" customWidth="1"/>
    <col min="9" max="9" width="7.875" style="2" hidden="1" customWidth="1"/>
    <col min="10" max="11" width="2.125" style="2" hidden="1" customWidth="1"/>
    <col min="12" max="12" width="2.625" style="2" hidden="1" customWidth="1"/>
    <col min="13" max="15" width="2.125" style="2" hidden="1" customWidth="1"/>
    <col min="16" max="16" width="30.625" style="2" hidden="1" customWidth="1"/>
    <col min="17" max="20" width="16" style="1" customWidth="1"/>
    <col min="21" max="21" width="7.875" style="2" hidden="1" customWidth="1"/>
    <col min="22" max="22" width="6.625" style="2" hidden="1" customWidth="1"/>
    <col min="23" max="23" width="1.75" style="2" hidden="1" customWidth="1"/>
    <col min="24" max="27" width="8.625" style="124" hidden="1" customWidth="1"/>
    <col min="28" max="31" width="14.875" style="2" hidden="1" customWidth="1"/>
    <col min="32" max="33" width="9" style="2" hidden="1" customWidth="1"/>
    <col min="34" max="49" width="14" style="2" hidden="1" customWidth="1"/>
    <col min="50" max="50" width="2.125" style="2" hidden="1" customWidth="1"/>
    <col min="51" max="52" width="14" style="2" hidden="1" customWidth="1"/>
    <col min="53" max="54" width="9" style="2" hidden="1" customWidth="1"/>
    <col min="55" max="61" width="1.875" style="2" hidden="1" customWidth="1"/>
    <col min="62" max="64" width="9" style="2" hidden="1" customWidth="1"/>
    <col min="65" max="65" width="9" style="2" customWidth="1"/>
    <col min="66" max="16384" width="9" style="2"/>
  </cols>
  <sheetData>
    <row r="1" spans="1:61" ht="15" customHeight="1">
      <c r="Q1" s="184"/>
      <c r="R1" s="184"/>
      <c r="S1" s="184"/>
      <c r="T1" s="184"/>
    </row>
    <row r="2" spans="1:61" ht="15" customHeight="1"/>
    <row r="3" spans="1:61" ht="15" customHeight="1"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</row>
    <row r="4" spans="1:61" ht="15" customHeight="1">
      <c r="H4" s="56" t="s">
        <v>230</v>
      </c>
    </row>
    <row r="5" spans="1:61" ht="15" customHeight="1">
      <c r="H5" s="56" t="s">
        <v>175</v>
      </c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6" spans="1:61" s="54" customFormat="1" ht="15" customHeight="1"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X6" s="125"/>
      <c r="Y6" s="125"/>
      <c r="Z6" s="125"/>
      <c r="AA6" s="125"/>
    </row>
    <row r="7" spans="1:61" s="29" customFormat="1" ht="15" customHeight="1">
      <c r="B7" s="29" t="s">
        <v>176</v>
      </c>
      <c r="J7" s="29" t="s">
        <v>229</v>
      </c>
      <c r="R7" s="36"/>
      <c r="T7" s="36"/>
      <c r="X7" s="126"/>
      <c r="Y7" s="126"/>
      <c r="Z7" s="126"/>
      <c r="AA7" s="126"/>
    </row>
    <row r="8" spans="1:61" ht="15" customHeight="1">
      <c r="A8" s="55"/>
      <c r="B8" s="176"/>
      <c r="C8" s="177"/>
      <c r="D8" s="177"/>
      <c r="E8" s="177"/>
      <c r="F8" s="177"/>
      <c r="G8" s="177"/>
      <c r="H8" s="178"/>
      <c r="J8" s="169" t="s">
        <v>30</v>
      </c>
      <c r="K8" s="170"/>
      <c r="L8" s="170"/>
      <c r="M8" s="170"/>
      <c r="N8" s="170"/>
      <c r="O8" s="170"/>
      <c r="P8" s="171"/>
      <c r="Q8" s="174" t="s">
        <v>944</v>
      </c>
      <c r="R8" s="175"/>
      <c r="S8" s="174" t="s">
        <v>945</v>
      </c>
      <c r="T8" s="175"/>
      <c r="AH8" s="174" t="s">
        <v>461</v>
      </c>
      <c r="AI8" s="175"/>
      <c r="AJ8" s="165" t="s">
        <v>462</v>
      </c>
      <c r="AK8" s="179"/>
      <c r="AL8" s="174" t="s">
        <v>464</v>
      </c>
      <c r="AM8" s="175"/>
      <c r="AN8" s="174" t="s">
        <v>829</v>
      </c>
      <c r="AO8" s="175"/>
      <c r="AP8" s="174" t="s">
        <v>819</v>
      </c>
      <c r="AQ8" s="175"/>
      <c r="AR8" s="174" t="s">
        <v>831</v>
      </c>
      <c r="AS8" s="175"/>
      <c r="AT8" s="174" t="s">
        <v>841</v>
      </c>
      <c r="AU8" s="175"/>
      <c r="AV8" s="174" t="s">
        <v>921</v>
      </c>
      <c r="AW8" s="175"/>
      <c r="AY8" s="172" t="s">
        <v>922</v>
      </c>
      <c r="AZ8" s="173"/>
      <c r="BC8" s="169" t="s">
        <v>30</v>
      </c>
      <c r="BD8" s="170"/>
      <c r="BE8" s="170"/>
      <c r="BF8" s="170"/>
      <c r="BG8" s="170"/>
      <c r="BH8" s="170"/>
      <c r="BI8" s="171"/>
    </row>
    <row r="9" spans="1:61" s="7" customFormat="1" ht="15" customHeight="1">
      <c r="B9" s="14" t="s">
        <v>213</v>
      </c>
      <c r="C9" s="15"/>
      <c r="D9" s="15"/>
      <c r="E9" s="8"/>
      <c r="F9" s="8"/>
      <c r="G9" s="8"/>
      <c r="H9" s="9"/>
      <c r="J9" s="14" t="s">
        <v>211</v>
      </c>
      <c r="K9" s="15"/>
      <c r="L9" s="15"/>
      <c r="M9" s="8"/>
      <c r="N9" s="8"/>
      <c r="O9" s="8"/>
      <c r="P9" s="9"/>
      <c r="Q9" s="144"/>
      <c r="R9" s="145">
        <f>SUM(R10,R18,R26,R31,R38,R41,R36)</f>
        <v>1040594590482</v>
      </c>
      <c r="S9" s="144">
        <v>0</v>
      </c>
      <c r="T9" s="145">
        <f>SUM(T10,T18,T26,T31,T38,T41,T36)</f>
        <v>509278953072</v>
      </c>
      <c r="X9" s="127"/>
      <c r="Y9" s="127">
        <v>1040594590482</v>
      </c>
      <c r="Z9" s="127">
        <v>0</v>
      </c>
      <c r="AA9" s="127">
        <v>509278953072</v>
      </c>
      <c r="AB9" s="109">
        <f t="shared" ref="AB9:AB35" si="0">IFERROR(X9-Q9,0)</f>
        <v>0</v>
      </c>
      <c r="AC9" s="109">
        <f t="shared" ref="AC9:AC35" si="1">IFERROR(Y9-R9,0)</f>
        <v>0</v>
      </c>
      <c r="AD9" s="109">
        <f t="shared" ref="AD9:AD35" si="2">IFERROR(Z9-S9,0)</f>
        <v>0</v>
      </c>
      <c r="AE9" s="109">
        <f t="shared" ref="AE9:AE35" si="3">IFERROR(AA9-T9,0)</f>
        <v>0</v>
      </c>
      <c r="AH9" s="20"/>
      <c r="AI9" s="93">
        <f>SUM(AI10,AI18,AI26,AI31,AI38,AI41)</f>
        <v>279620689837</v>
      </c>
      <c r="AJ9" s="20">
        <v>0</v>
      </c>
      <c r="AK9" s="93">
        <v>268390531457</v>
      </c>
      <c r="AL9" s="20">
        <v>0</v>
      </c>
      <c r="AM9" s="93">
        <v>207971390108</v>
      </c>
      <c r="AN9" s="20">
        <v>0</v>
      </c>
      <c r="AO9" s="93">
        <v>288845414383</v>
      </c>
      <c r="AP9" s="20"/>
      <c r="AQ9" s="93">
        <v>258075349778</v>
      </c>
      <c r="AR9" s="20">
        <v>0</v>
      </c>
      <c r="AS9" s="93">
        <v>251203603294</v>
      </c>
      <c r="AT9" s="20">
        <v>0</v>
      </c>
      <c r="AU9" s="93">
        <v>755982611402</v>
      </c>
      <c r="AV9" s="20"/>
      <c r="AW9" s="93">
        <v>660917911962</v>
      </c>
      <c r="AY9" s="20">
        <f>SUM(AP9,AR9)</f>
        <v>0</v>
      </c>
      <c r="AZ9" s="93">
        <f>SUM(AQ9,AS9)</f>
        <v>509278953072</v>
      </c>
      <c r="BC9" s="14" t="s">
        <v>211</v>
      </c>
      <c r="BD9" s="15"/>
      <c r="BE9" s="15"/>
      <c r="BF9" s="8"/>
      <c r="BG9" s="8"/>
      <c r="BH9" s="8"/>
      <c r="BI9" s="9"/>
    </row>
    <row r="10" spans="1:61" ht="15" customHeight="1">
      <c r="B10" s="16"/>
      <c r="C10" s="17" t="s">
        <v>215</v>
      </c>
      <c r="D10" s="17"/>
      <c r="E10" s="3"/>
      <c r="F10" s="3"/>
      <c r="G10" s="3"/>
      <c r="H10" s="4"/>
      <c r="J10" s="16"/>
      <c r="K10" s="17" t="s">
        <v>1</v>
      </c>
      <c r="L10" s="17"/>
      <c r="M10" s="3"/>
      <c r="N10" s="3"/>
      <c r="O10" s="3"/>
      <c r="P10" s="4"/>
      <c r="Q10" s="133"/>
      <c r="R10" s="134">
        <f>SUM(Q11:Q17)</f>
        <v>81447002482</v>
      </c>
      <c r="S10" s="133">
        <v>0</v>
      </c>
      <c r="T10" s="134">
        <f>SUM(S11:S17)</f>
        <v>53029924997</v>
      </c>
      <c r="X10" s="128"/>
      <c r="Y10" s="128">
        <v>81447002482</v>
      </c>
      <c r="Z10" s="128">
        <v>0</v>
      </c>
      <c r="AA10" s="128">
        <v>53029924997</v>
      </c>
      <c r="AB10" s="109">
        <f t="shared" si="0"/>
        <v>0</v>
      </c>
      <c r="AC10" s="109">
        <f t="shared" si="1"/>
        <v>0</v>
      </c>
      <c r="AD10" s="109">
        <f t="shared" si="2"/>
        <v>0</v>
      </c>
      <c r="AE10" s="109">
        <f t="shared" si="3"/>
        <v>0</v>
      </c>
      <c r="AH10" s="10"/>
      <c r="AI10" s="11">
        <f>SUM(AH11:AH17)</f>
        <v>22594816601</v>
      </c>
      <c r="AJ10" s="10">
        <v>0</v>
      </c>
      <c r="AK10" s="11">
        <v>23602802281</v>
      </c>
      <c r="AL10" s="10">
        <v>0</v>
      </c>
      <c r="AM10" s="11">
        <v>18098541826</v>
      </c>
      <c r="AN10" s="10">
        <v>0</v>
      </c>
      <c r="AO10" s="11">
        <v>21101621675</v>
      </c>
      <c r="AP10" s="10"/>
      <c r="AQ10" s="11">
        <v>26705393949</v>
      </c>
      <c r="AR10" s="10">
        <v>0</v>
      </c>
      <c r="AS10" s="11">
        <v>26324531048</v>
      </c>
      <c r="AT10" s="10">
        <v>0</v>
      </c>
      <c r="AU10" s="11">
        <v>64296160708</v>
      </c>
      <c r="AV10" s="10"/>
      <c r="AW10" s="11">
        <v>35919944875</v>
      </c>
      <c r="AY10" s="10">
        <f t="shared" ref="AY10:AY74" si="4">SUM(AP10,AR10)</f>
        <v>0</v>
      </c>
      <c r="AZ10" s="11">
        <f t="shared" ref="AZ10:AZ74" si="5">SUM(AQ10,AS10)</f>
        <v>53029924997</v>
      </c>
      <c r="BC10" s="16"/>
      <c r="BD10" s="17" t="s">
        <v>1</v>
      </c>
      <c r="BE10" s="17"/>
      <c r="BF10" s="3"/>
      <c r="BG10" s="3"/>
      <c r="BH10" s="3"/>
      <c r="BI10" s="4"/>
    </row>
    <row r="11" spans="1:61" ht="15" customHeight="1">
      <c r="B11" s="16"/>
      <c r="C11" s="17"/>
      <c r="D11" s="17" t="s">
        <v>663</v>
      </c>
      <c r="E11" s="17" t="s">
        <v>664</v>
      </c>
      <c r="F11" s="3"/>
      <c r="G11" s="3"/>
      <c r="H11" s="4"/>
      <c r="J11" s="16"/>
      <c r="K11" s="17"/>
      <c r="L11" s="17" t="s">
        <v>289</v>
      </c>
      <c r="M11" s="64" t="s">
        <v>292</v>
      </c>
      <c r="N11" s="3"/>
      <c r="O11" s="3"/>
      <c r="P11" s="4"/>
      <c r="Q11" s="133">
        <v>46743982245</v>
      </c>
      <c r="R11" s="134"/>
      <c r="S11" s="133">
        <v>26120869820</v>
      </c>
      <c r="T11" s="134"/>
      <c r="X11" s="128">
        <v>46743982245</v>
      </c>
      <c r="Y11" s="128"/>
      <c r="Z11" s="128">
        <v>26120869820</v>
      </c>
      <c r="AA11" s="128">
        <v>0</v>
      </c>
      <c r="AB11" s="109">
        <f t="shared" si="0"/>
        <v>0</v>
      </c>
      <c r="AC11" s="109">
        <f t="shared" si="1"/>
        <v>0</v>
      </c>
      <c r="AD11" s="109">
        <f t="shared" si="2"/>
        <v>0</v>
      </c>
      <c r="AE11" s="109">
        <f t="shared" si="3"/>
        <v>0</v>
      </c>
      <c r="AH11" s="10">
        <v>16528714010</v>
      </c>
      <c r="AI11" s="11"/>
      <c r="AJ11" s="10">
        <v>15603609295</v>
      </c>
      <c r="AK11" s="11">
        <v>0</v>
      </c>
      <c r="AL11" s="10">
        <v>12549059189</v>
      </c>
      <c r="AM11" s="11">
        <v>0</v>
      </c>
      <c r="AN11" s="10">
        <v>14040203108</v>
      </c>
      <c r="AO11" s="11">
        <v>0</v>
      </c>
      <c r="AP11" s="10">
        <v>12660971830</v>
      </c>
      <c r="AQ11" s="11"/>
      <c r="AR11" s="10">
        <v>13459897990</v>
      </c>
      <c r="AS11" s="11">
        <v>0</v>
      </c>
      <c r="AT11" s="10">
        <v>44681382494</v>
      </c>
      <c r="AU11" s="11">
        <v>0</v>
      </c>
      <c r="AV11" s="10">
        <v>22532839765</v>
      </c>
      <c r="AW11" s="11"/>
      <c r="AY11" s="10">
        <f t="shared" si="4"/>
        <v>26120869820</v>
      </c>
      <c r="AZ11" s="11">
        <f t="shared" si="5"/>
        <v>0</v>
      </c>
      <c r="BC11" s="16"/>
      <c r="BD11" s="17"/>
      <c r="BE11" s="17" t="s">
        <v>289</v>
      </c>
      <c r="BF11" s="64" t="s">
        <v>292</v>
      </c>
      <c r="BG11" s="3"/>
      <c r="BH11" s="3"/>
      <c r="BI11" s="4"/>
    </row>
    <row r="12" spans="1:61" ht="15" customHeight="1">
      <c r="B12" s="16"/>
      <c r="C12" s="17"/>
      <c r="D12" s="17" t="s">
        <v>291</v>
      </c>
      <c r="E12" s="17" t="s">
        <v>665</v>
      </c>
      <c r="F12" s="3"/>
      <c r="G12" s="3"/>
      <c r="H12" s="4"/>
      <c r="J12" s="16"/>
      <c r="K12" s="17"/>
      <c r="L12" s="17" t="s">
        <v>291</v>
      </c>
      <c r="M12" s="64" t="s">
        <v>293</v>
      </c>
      <c r="N12" s="3"/>
      <c r="O12" s="3"/>
      <c r="P12" s="4"/>
      <c r="Q12" s="133">
        <v>9606825334</v>
      </c>
      <c r="R12" s="134"/>
      <c r="S12" s="133">
        <v>14291415722</v>
      </c>
      <c r="T12" s="134"/>
      <c r="X12" s="128">
        <v>9606825334</v>
      </c>
      <c r="Y12" s="128"/>
      <c r="Z12" s="128">
        <v>14291415722</v>
      </c>
      <c r="AA12" s="128">
        <v>0</v>
      </c>
      <c r="AB12" s="109">
        <f t="shared" si="0"/>
        <v>0</v>
      </c>
      <c r="AC12" s="109">
        <f t="shared" si="1"/>
        <v>0</v>
      </c>
      <c r="AD12" s="109">
        <f t="shared" si="2"/>
        <v>0</v>
      </c>
      <c r="AE12" s="109">
        <f t="shared" si="3"/>
        <v>0</v>
      </c>
      <c r="AH12" s="10">
        <v>2026657116</v>
      </c>
      <c r="AI12" s="11" t="s">
        <v>0</v>
      </c>
      <c r="AJ12" s="10">
        <v>5344100843</v>
      </c>
      <c r="AK12" s="11">
        <v>0</v>
      </c>
      <c r="AL12" s="10">
        <v>1723171734</v>
      </c>
      <c r="AM12" s="11">
        <v>0</v>
      </c>
      <c r="AN12" s="10">
        <v>4289680040</v>
      </c>
      <c r="AO12" s="11">
        <v>0</v>
      </c>
      <c r="AP12" s="10">
        <v>8386904359</v>
      </c>
      <c r="AQ12" s="11"/>
      <c r="AR12" s="10">
        <v>5904511363</v>
      </c>
      <c r="AS12" s="11">
        <v>0</v>
      </c>
      <c r="AT12" s="10">
        <v>9093929693</v>
      </c>
      <c r="AU12" s="11">
        <v>0</v>
      </c>
      <c r="AV12" s="10">
        <v>4880175615</v>
      </c>
      <c r="AW12" s="11"/>
      <c r="AY12" s="10">
        <f t="shared" si="4"/>
        <v>14291415722</v>
      </c>
      <c r="AZ12" s="11">
        <f t="shared" si="5"/>
        <v>0</v>
      </c>
      <c r="BC12" s="16"/>
      <c r="BD12" s="17"/>
      <c r="BE12" s="17" t="s">
        <v>291</v>
      </c>
      <c r="BF12" s="64" t="s">
        <v>293</v>
      </c>
      <c r="BG12" s="3"/>
      <c r="BH12" s="3"/>
      <c r="BI12" s="4"/>
    </row>
    <row r="13" spans="1:61" ht="15" customHeight="1">
      <c r="B13" s="16"/>
      <c r="C13" s="17"/>
      <c r="D13" s="17" t="s">
        <v>299</v>
      </c>
      <c r="E13" s="17" t="s">
        <v>666</v>
      </c>
      <c r="F13" s="3"/>
      <c r="G13" s="3"/>
      <c r="H13" s="4"/>
      <c r="J13" s="16"/>
      <c r="K13" s="17"/>
      <c r="L13" s="17" t="s">
        <v>299</v>
      </c>
      <c r="M13" s="64" t="s">
        <v>294</v>
      </c>
      <c r="N13" s="3"/>
      <c r="O13" s="3"/>
      <c r="P13" s="4"/>
      <c r="Q13" s="133">
        <v>193758271</v>
      </c>
      <c r="R13" s="134"/>
      <c r="S13" s="133">
        <v>157000000</v>
      </c>
      <c r="T13" s="134"/>
      <c r="X13" s="128">
        <v>193758271</v>
      </c>
      <c r="Y13" s="128"/>
      <c r="Z13" s="128">
        <v>157000000</v>
      </c>
      <c r="AA13" s="128">
        <v>0</v>
      </c>
      <c r="AB13" s="109">
        <f t="shared" si="0"/>
        <v>0</v>
      </c>
      <c r="AC13" s="109">
        <f t="shared" si="1"/>
        <v>0</v>
      </c>
      <c r="AD13" s="109">
        <f t="shared" si="2"/>
        <v>0</v>
      </c>
      <c r="AE13" s="109">
        <f t="shared" si="3"/>
        <v>0</v>
      </c>
      <c r="AH13" s="10">
        <v>81000000</v>
      </c>
      <c r="AI13" s="11" t="s">
        <v>0</v>
      </c>
      <c r="AJ13" s="10">
        <v>115090909</v>
      </c>
      <c r="AK13" s="11">
        <v>0</v>
      </c>
      <c r="AL13" s="10">
        <v>69500000</v>
      </c>
      <c r="AM13" s="11">
        <v>0</v>
      </c>
      <c r="AN13" s="10">
        <v>63000000</v>
      </c>
      <c r="AO13" s="11">
        <v>0</v>
      </c>
      <c r="AP13" s="10">
        <v>76000000</v>
      </c>
      <c r="AQ13" s="11"/>
      <c r="AR13" s="10">
        <v>81000000</v>
      </c>
      <c r="AS13" s="11">
        <v>0</v>
      </c>
      <c r="AT13" s="10">
        <v>265590909</v>
      </c>
      <c r="AU13" s="11">
        <v>0</v>
      </c>
      <c r="AV13" s="10">
        <v>65758271</v>
      </c>
      <c r="AW13" s="11"/>
      <c r="AY13" s="10">
        <f t="shared" si="4"/>
        <v>157000000</v>
      </c>
      <c r="AZ13" s="11">
        <f t="shared" si="5"/>
        <v>0</v>
      </c>
      <c r="BC13" s="16"/>
      <c r="BD13" s="17"/>
      <c r="BE13" s="17" t="s">
        <v>299</v>
      </c>
      <c r="BF13" s="64" t="s">
        <v>294</v>
      </c>
      <c r="BG13" s="3"/>
      <c r="BH13" s="3"/>
      <c r="BI13" s="4"/>
    </row>
    <row r="14" spans="1:61" ht="15" customHeight="1">
      <c r="B14" s="16"/>
      <c r="C14" s="17"/>
      <c r="D14" s="17" t="s">
        <v>300</v>
      </c>
      <c r="E14" s="17" t="s">
        <v>667</v>
      </c>
      <c r="F14" s="3"/>
      <c r="G14" s="3"/>
      <c r="H14" s="4"/>
      <c r="J14" s="16"/>
      <c r="K14" s="17"/>
      <c r="L14" s="17" t="s">
        <v>300</v>
      </c>
      <c r="M14" s="64" t="s">
        <v>295</v>
      </c>
      <c r="N14" s="3"/>
      <c r="O14" s="3"/>
      <c r="P14" s="4"/>
      <c r="Q14" s="133">
        <v>656396295</v>
      </c>
      <c r="R14" s="134"/>
      <c r="S14" s="133">
        <v>674249765</v>
      </c>
      <c r="T14" s="134"/>
      <c r="X14" s="128">
        <v>656396295</v>
      </c>
      <c r="Y14" s="128"/>
      <c r="Z14" s="128">
        <v>674249765</v>
      </c>
      <c r="AA14" s="128">
        <v>0</v>
      </c>
      <c r="AB14" s="109">
        <f t="shared" si="0"/>
        <v>0</v>
      </c>
      <c r="AC14" s="109">
        <f t="shared" si="1"/>
        <v>0</v>
      </c>
      <c r="AD14" s="109">
        <f t="shared" si="2"/>
        <v>0</v>
      </c>
      <c r="AE14" s="109">
        <f t="shared" si="3"/>
        <v>0</v>
      </c>
      <c r="AH14" s="10">
        <v>324533876</v>
      </c>
      <c r="AI14" s="11" t="s">
        <v>0</v>
      </c>
      <c r="AJ14" s="10">
        <v>343405495</v>
      </c>
      <c r="AK14" s="11">
        <v>0</v>
      </c>
      <c r="AL14" s="10">
        <v>348539901</v>
      </c>
      <c r="AM14" s="11">
        <v>0</v>
      </c>
      <c r="AN14" s="10">
        <v>276772673</v>
      </c>
      <c r="AO14" s="11">
        <v>0</v>
      </c>
      <c r="AP14" s="10">
        <v>407323261</v>
      </c>
      <c r="AQ14" s="11"/>
      <c r="AR14" s="10">
        <v>266926504</v>
      </c>
      <c r="AS14" s="11">
        <v>0</v>
      </c>
      <c r="AT14" s="10">
        <v>1016479272</v>
      </c>
      <c r="AU14" s="11">
        <v>0</v>
      </c>
      <c r="AV14" s="10">
        <v>347403902</v>
      </c>
      <c r="AW14" s="11"/>
      <c r="AY14" s="10">
        <f t="shared" si="4"/>
        <v>674249765</v>
      </c>
      <c r="AZ14" s="11">
        <f t="shared" si="5"/>
        <v>0</v>
      </c>
      <c r="BC14" s="16"/>
      <c r="BD14" s="17"/>
      <c r="BE14" s="17" t="s">
        <v>300</v>
      </c>
      <c r="BF14" s="64" t="s">
        <v>295</v>
      </c>
      <c r="BG14" s="3"/>
      <c r="BH14" s="3"/>
      <c r="BI14" s="4"/>
    </row>
    <row r="15" spans="1:61" ht="15" customHeight="1">
      <c r="B15" s="16"/>
      <c r="C15" s="17"/>
      <c r="D15" s="17" t="s">
        <v>301</v>
      </c>
      <c r="E15" s="17" t="s">
        <v>668</v>
      </c>
      <c r="F15" s="3"/>
      <c r="G15" s="3"/>
      <c r="H15" s="4"/>
      <c r="J15" s="16"/>
      <c r="K15" s="17"/>
      <c r="L15" s="17" t="s">
        <v>301</v>
      </c>
      <c r="M15" s="64" t="s">
        <v>296</v>
      </c>
      <c r="N15" s="3"/>
      <c r="O15" s="3"/>
      <c r="P15" s="4"/>
      <c r="Q15" s="133">
        <v>5219022633</v>
      </c>
      <c r="R15" s="134"/>
      <c r="S15" s="133">
        <v>1192738218</v>
      </c>
      <c r="T15" s="134"/>
      <c r="X15" s="128">
        <v>5219022633</v>
      </c>
      <c r="Y15" s="128"/>
      <c r="Z15" s="128">
        <v>1192738218</v>
      </c>
      <c r="AA15" s="128">
        <v>0</v>
      </c>
      <c r="AB15" s="109">
        <f t="shared" si="0"/>
        <v>0</v>
      </c>
      <c r="AC15" s="109">
        <f t="shared" si="1"/>
        <v>0</v>
      </c>
      <c r="AD15" s="109">
        <f t="shared" si="2"/>
        <v>0</v>
      </c>
      <c r="AE15" s="109">
        <f t="shared" si="3"/>
        <v>0</v>
      </c>
      <c r="AH15" s="10">
        <v>128016250</v>
      </c>
      <c r="AI15" s="11" t="s">
        <v>0</v>
      </c>
      <c r="AJ15" s="10">
        <v>393244043</v>
      </c>
      <c r="AK15" s="11">
        <v>0</v>
      </c>
      <c r="AL15" s="10">
        <v>568390683</v>
      </c>
      <c r="AM15" s="11">
        <v>0</v>
      </c>
      <c r="AN15" s="10">
        <v>407871804</v>
      </c>
      <c r="AO15" s="11">
        <v>0</v>
      </c>
      <c r="AP15" s="10">
        <v>502315689</v>
      </c>
      <c r="AQ15" s="11"/>
      <c r="AR15" s="10">
        <v>690422529</v>
      </c>
      <c r="AS15" s="11">
        <v>0</v>
      </c>
      <c r="AT15" s="10">
        <v>1089650976</v>
      </c>
      <c r="AU15" s="11">
        <v>0</v>
      </c>
      <c r="AV15" s="10">
        <v>2523516842</v>
      </c>
      <c r="AW15" s="11"/>
      <c r="AY15" s="10">
        <f t="shared" si="4"/>
        <v>1192738218</v>
      </c>
      <c r="AZ15" s="11">
        <f t="shared" si="5"/>
        <v>0</v>
      </c>
      <c r="BC15" s="16"/>
      <c r="BD15" s="17"/>
      <c r="BE15" s="17" t="s">
        <v>301</v>
      </c>
      <c r="BF15" s="64" t="s">
        <v>296</v>
      </c>
      <c r="BG15" s="3"/>
      <c r="BH15" s="3"/>
      <c r="BI15" s="4"/>
    </row>
    <row r="16" spans="1:61" ht="15" customHeight="1">
      <c r="B16" s="16"/>
      <c r="C16" s="17"/>
      <c r="D16" s="17" t="s">
        <v>302</v>
      </c>
      <c r="E16" s="17" t="s">
        <v>669</v>
      </c>
      <c r="F16" s="3"/>
      <c r="G16" s="3"/>
      <c r="H16" s="4"/>
      <c r="J16" s="16"/>
      <c r="K16" s="17"/>
      <c r="L16" s="17" t="s">
        <v>302</v>
      </c>
      <c r="M16" s="64" t="s">
        <v>297</v>
      </c>
      <c r="N16" s="3"/>
      <c r="O16" s="3"/>
      <c r="P16" s="4"/>
      <c r="Q16" s="133">
        <v>16899201879</v>
      </c>
      <c r="R16" s="134"/>
      <c r="S16" s="133">
        <v>9111670167</v>
      </c>
      <c r="T16" s="134"/>
      <c r="X16" s="128">
        <v>16899201879</v>
      </c>
      <c r="Y16" s="128"/>
      <c r="Z16" s="128">
        <v>9111670167</v>
      </c>
      <c r="AA16" s="128">
        <v>0</v>
      </c>
      <c r="AB16" s="109">
        <f t="shared" si="0"/>
        <v>0</v>
      </c>
      <c r="AC16" s="109">
        <f t="shared" si="1"/>
        <v>0</v>
      </c>
      <c r="AD16" s="109">
        <f t="shared" si="2"/>
        <v>0</v>
      </c>
      <c r="AE16" s="109">
        <f t="shared" si="3"/>
        <v>0</v>
      </c>
      <c r="AH16" s="10">
        <v>3032204868</v>
      </c>
      <c r="AI16" s="11" t="s">
        <v>0</v>
      </c>
      <c r="AJ16" s="10">
        <v>1258057018</v>
      </c>
      <c r="AK16" s="11">
        <v>0</v>
      </c>
      <c r="AL16" s="10">
        <v>2319282864</v>
      </c>
      <c r="AM16" s="11">
        <v>0</v>
      </c>
      <c r="AN16" s="10">
        <v>1481644559</v>
      </c>
      <c r="AO16" s="11">
        <v>0</v>
      </c>
      <c r="AP16" s="10">
        <v>3836246475</v>
      </c>
      <c r="AQ16" s="11"/>
      <c r="AR16" s="10">
        <v>5275423692</v>
      </c>
      <c r="AS16" s="11">
        <v>0</v>
      </c>
      <c r="AT16" s="10">
        <v>6609544750</v>
      </c>
      <c r="AU16" s="11">
        <v>0</v>
      </c>
      <c r="AV16" s="10">
        <v>4473825654</v>
      </c>
      <c r="AW16" s="11"/>
      <c r="AY16" s="10">
        <f t="shared" si="4"/>
        <v>9111670167</v>
      </c>
      <c r="AZ16" s="11">
        <f t="shared" si="5"/>
        <v>0</v>
      </c>
      <c r="BC16" s="16"/>
      <c r="BD16" s="17"/>
      <c r="BE16" s="17" t="s">
        <v>302</v>
      </c>
      <c r="BF16" s="64" t="s">
        <v>297</v>
      </c>
      <c r="BG16" s="3"/>
      <c r="BH16" s="3"/>
      <c r="BI16" s="4"/>
    </row>
    <row r="17" spans="1:61" ht="15" customHeight="1">
      <c r="B17" s="16"/>
      <c r="C17" s="17"/>
      <c r="D17" s="17" t="s">
        <v>814</v>
      </c>
      <c r="E17" s="17" t="s">
        <v>670</v>
      </c>
      <c r="F17" s="3"/>
      <c r="G17" s="3"/>
      <c r="H17" s="4"/>
      <c r="J17" s="16"/>
      <c r="K17" s="17"/>
      <c r="L17" s="17" t="s">
        <v>481</v>
      </c>
      <c r="M17" s="64" t="s">
        <v>298</v>
      </c>
      <c r="N17" s="3"/>
      <c r="O17" s="3"/>
      <c r="P17" s="4"/>
      <c r="Q17" s="133">
        <v>2127815825</v>
      </c>
      <c r="R17" s="134"/>
      <c r="S17" s="133">
        <v>1481981305</v>
      </c>
      <c r="T17" s="134"/>
      <c r="X17" s="128">
        <v>2127815825</v>
      </c>
      <c r="Y17" s="128"/>
      <c r="Z17" s="128">
        <v>1481981305</v>
      </c>
      <c r="AA17" s="128">
        <v>0</v>
      </c>
      <c r="AB17" s="109">
        <f t="shared" si="0"/>
        <v>0</v>
      </c>
      <c r="AC17" s="109">
        <f t="shared" si="1"/>
        <v>0</v>
      </c>
      <c r="AD17" s="109">
        <f t="shared" si="2"/>
        <v>0</v>
      </c>
      <c r="AE17" s="109">
        <f t="shared" si="3"/>
        <v>0</v>
      </c>
      <c r="AH17" s="10">
        <v>473690481</v>
      </c>
      <c r="AI17" s="11"/>
      <c r="AJ17" s="10">
        <v>545294678</v>
      </c>
      <c r="AK17" s="11">
        <v>0</v>
      </c>
      <c r="AL17" s="10">
        <v>520597455</v>
      </c>
      <c r="AM17" s="11">
        <v>0</v>
      </c>
      <c r="AN17" s="10">
        <v>542449491</v>
      </c>
      <c r="AO17" s="11">
        <v>0</v>
      </c>
      <c r="AP17" s="10">
        <v>835632335</v>
      </c>
      <c r="AQ17" s="11"/>
      <c r="AR17" s="10">
        <v>646348970</v>
      </c>
      <c r="AS17" s="11">
        <v>0</v>
      </c>
      <c r="AT17" s="10">
        <v>1539582614</v>
      </c>
      <c r="AU17" s="11">
        <v>0</v>
      </c>
      <c r="AV17" s="10">
        <v>1096424826</v>
      </c>
      <c r="AW17" s="11"/>
      <c r="AY17" s="10">
        <f t="shared" si="4"/>
        <v>1481981305</v>
      </c>
      <c r="AZ17" s="11">
        <f t="shared" si="5"/>
        <v>0</v>
      </c>
      <c r="BC17" s="16"/>
      <c r="BD17" s="17"/>
      <c r="BE17" s="17" t="s">
        <v>481</v>
      </c>
      <c r="BF17" s="64" t="s">
        <v>298</v>
      </c>
      <c r="BG17" s="3"/>
      <c r="BH17" s="3"/>
      <c r="BI17" s="4"/>
    </row>
    <row r="18" spans="1:61" ht="15" customHeight="1">
      <c r="B18" s="16"/>
      <c r="C18" s="17" t="s">
        <v>671</v>
      </c>
      <c r="D18" s="17"/>
      <c r="E18" s="3"/>
      <c r="F18" s="3"/>
      <c r="G18" s="3"/>
      <c r="H18" s="4"/>
      <c r="J18" s="16"/>
      <c r="K18" s="17" t="s">
        <v>277</v>
      </c>
      <c r="L18" s="17"/>
      <c r="M18" s="3"/>
      <c r="N18" s="3"/>
      <c r="O18" s="3"/>
      <c r="P18" s="4"/>
      <c r="Q18" s="133"/>
      <c r="R18" s="134">
        <f>SUM(Q19:Q25)</f>
        <v>359501190393</v>
      </c>
      <c r="S18" s="133">
        <v>0</v>
      </c>
      <c r="T18" s="134">
        <f>SUM(S19:S25)</f>
        <v>148740709831</v>
      </c>
      <c r="X18" s="128"/>
      <c r="Y18" s="128">
        <v>359501190393</v>
      </c>
      <c r="Z18" s="128">
        <v>0</v>
      </c>
      <c r="AA18" s="128">
        <v>148740709831</v>
      </c>
      <c r="AB18" s="109">
        <f t="shared" si="0"/>
        <v>0</v>
      </c>
      <c r="AC18" s="109">
        <f t="shared" si="1"/>
        <v>0</v>
      </c>
      <c r="AD18" s="109">
        <f t="shared" si="2"/>
        <v>0</v>
      </c>
      <c r="AE18" s="109">
        <f t="shared" si="3"/>
        <v>0</v>
      </c>
      <c r="AH18" s="10"/>
      <c r="AI18" s="11">
        <f>SUM(AH19:AH25)</f>
        <v>85970845989</v>
      </c>
      <c r="AJ18" s="10">
        <v>0</v>
      </c>
      <c r="AK18" s="11">
        <v>76161088161</v>
      </c>
      <c r="AL18" s="10">
        <v>0</v>
      </c>
      <c r="AM18" s="11">
        <v>53989531137</v>
      </c>
      <c r="AN18" s="10">
        <v>0</v>
      </c>
      <c r="AO18" s="11">
        <v>67237985540</v>
      </c>
      <c r="AP18" s="10"/>
      <c r="AQ18" s="11">
        <v>82456353591</v>
      </c>
      <c r="AR18" s="10">
        <v>0</v>
      </c>
      <c r="AS18" s="11">
        <v>66284356240</v>
      </c>
      <c r="AT18" s="10">
        <v>0</v>
      </c>
      <c r="AU18" s="11">
        <v>216121465287</v>
      </c>
      <c r="AV18" s="10"/>
      <c r="AW18" s="11">
        <v>255359604964</v>
      </c>
      <c r="AY18" s="10">
        <f t="shared" si="4"/>
        <v>0</v>
      </c>
      <c r="AZ18" s="11">
        <f t="shared" si="5"/>
        <v>148740709831</v>
      </c>
      <c r="BC18" s="16"/>
      <c r="BD18" s="17" t="s">
        <v>277</v>
      </c>
      <c r="BE18" s="17"/>
      <c r="BF18" s="3"/>
      <c r="BG18" s="3"/>
      <c r="BH18" s="3"/>
      <c r="BI18" s="4"/>
    </row>
    <row r="19" spans="1:61" ht="15" customHeight="1">
      <c r="B19" s="16"/>
      <c r="C19" s="17"/>
      <c r="D19" s="17" t="s">
        <v>686</v>
      </c>
      <c r="E19" s="64" t="s">
        <v>672</v>
      </c>
      <c r="F19" s="64"/>
      <c r="G19" s="64"/>
      <c r="H19" s="111"/>
      <c r="J19" s="16"/>
      <c r="K19" s="17"/>
      <c r="L19" s="17" t="s">
        <v>766</v>
      </c>
      <c r="M19" s="17" t="s">
        <v>305</v>
      </c>
      <c r="N19" s="3"/>
      <c r="O19" s="3"/>
      <c r="P19" s="4"/>
      <c r="Q19" s="133">
        <v>200952565090</v>
      </c>
      <c r="R19" s="134"/>
      <c r="S19" s="133">
        <v>83235645949</v>
      </c>
      <c r="T19" s="134"/>
      <c r="X19" s="128">
        <v>200952565090</v>
      </c>
      <c r="Y19" s="128"/>
      <c r="Z19" s="128">
        <v>83235645949</v>
      </c>
      <c r="AA19" s="128">
        <v>0</v>
      </c>
      <c r="AB19" s="109">
        <f t="shared" si="0"/>
        <v>0</v>
      </c>
      <c r="AC19" s="109">
        <f t="shared" si="1"/>
        <v>0</v>
      </c>
      <c r="AD19" s="109">
        <f t="shared" si="2"/>
        <v>0</v>
      </c>
      <c r="AE19" s="109">
        <f t="shared" si="3"/>
        <v>0</v>
      </c>
      <c r="AH19" s="10">
        <v>44772024737</v>
      </c>
      <c r="AI19" s="11"/>
      <c r="AJ19" s="10">
        <v>57892953624</v>
      </c>
      <c r="AK19" s="11">
        <v>0</v>
      </c>
      <c r="AL19" s="10">
        <v>47793309781</v>
      </c>
      <c r="AM19" s="11">
        <v>0</v>
      </c>
      <c r="AN19" s="10">
        <v>39905310549</v>
      </c>
      <c r="AO19" s="11"/>
      <c r="AP19" s="10">
        <v>42205124861</v>
      </c>
      <c r="AQ19" s="11"/>
      <c r="AR19" s="10">
        <v>41030521088</v>
      </c>
      <c r="AS19" s="11">
        <v>0</v>
      </c>
      <c r="AT19" s="10">
        <v>150458288142</v>
      </c>
      <c r="AU19" s="11">
        <v>0</v>
      </c>
      <c r="AV19" s="10">
        <v>87585051766</v>
      </c>
      <c r="AW19" s="11"/>
      <c r="AY19" s="10">
        <f t="shared" si="4"/>
        <v>83235645949</v>
      </c>
      <c r="AZ19" s="11">
        <f t="shared" si="5"/>
        <v>0</v>
      </c>
      <c r="BC19" s="16"/>
      <c r="BD19" s="17"/>
      <c r="BE19" s="17" t="s">
        <v>289</v>
      </c>
      <c r="BF19" s="17" t="s">
        <v>305</v>
      </c>
      <c r="BG19" s="3"/>
      <c r="BH19" s="3"/>
      <c r="BI19" s="4"/>
    </row>
    <row r="20" spans="1:61" ht="15" customHeight="1">
      <c r="B20" s="16"/>
      <c r="C20" s="17"/>
      <c r="D20" s="17" t="s">
        <v>687</v>
      </c>
      <c r="E20" s="64" t="s">
        <v>813</v>
      </c>
      <c r="F20" s="64"/>
      <c r="G20" s="64"/>
      <c r="H20" s="111"/>
      <c r="J20" s="16"/>
      <c r="K20" s="17"/>
      <c r="L20" s="17" t="s">
        <v>290</v>
      </c>
      <c r="M20" s="17" t="s">
        <v>306</v>
      </c>
      <c r="N20" s="3"/>
      <c r="O20" s="3"/>
      <c r="P20" s="4"/>
      <c r="Q20" s="133">
        <v>26818495232</v>
      </c>
      <c r="R20" s="134"/>
      <c r="S20" s="133">
        <v>18847342342</v>
      </c>
      <c r="T20" s="134"/>
      <c r="X20" s="128">
        <v>26818495232</v>
      </c>
      <c r="Y20" s="128"/>
      <c r="Z20" s="128">
        <v>18847342342</v>
      </c>
      <c r="AA20" s="128">
        <v>0</v>
      </c>
      <c r="AB20" s="109">
        <f t="shared" si="0"/>
        <v>0</v>
      </c>
      <c r="AC20" s="109">
        <f t="shared" si="1"/>
        <v>0</v>
      </c>
      <c r="AD20" s="109">
        <f t="shared" si="2"/>
        <v>0</v>
      </c>
      <c r="AE20" s="109">
        <f t="shared" si="3"/>
        <v>0</v>
      </c>
      <c r="AH20" s="10">
        <f>13493031710+1783664750</f>
        <v>15276696460</v>
      </c>
      <c r="AI20" s="11" t="s">
        <v>0</v>
      </c>
      <c r="AJ20" s="10">
        <v>5894096469</v>
      </c>
      <c r="AK20" s="11">
        <v>0</v>
      </c>
      <c r="AL20" s="10">
        <v>4366977486</v>
      </c>
      <c r="AM20" s="11">
        <v>0</v>
      </c>
      <c r="AN20" s="10">
        <v>-9334641769</v>
      </c>
      <c r="AO20" s="11"/>
      <c r="AP20" s="10">
        <v>11923477929</v>
      </c>
      <c r="AQ20" s="11"/>
      <c r="AR20" s="10">
        <v>6923864413</v>
      </c>
      <c r="AS20" s="11">
        <v>0</v>
      </c>
      <c r="AT20" s="10">
        <v>25537770415</v>
      </c>
      <c r="AU20" s="11">
        <v>0</v>
      </c>
      <c r="AV20" s="10">
        <v>9645331967</v>
      </c>
      <c r="AW20" s="11"/>
      <c r="AY20" s="10">
        <f t="shared" si="4"/>
        <v>18847342342</v>
      </c>
      <c r="AZ20" s="11">
        <f t="shared" si="5"/>
        <v>0</v>
      </c>
      <c r="BC20" s="16"/>
      <c r="BD20" s="17"/>
      <c r="BE20" s="17" t="s">
        <v>290</v>
      </c>
      <c r="BF20" s="17" t="s">
        <v>306</v>
      </c>
      <c r="BG20" s="3"/>
      <c r="BH20" s="3"/>
      <c r="BI20" s="4"/>
    </row>
    <row r="21" spans="1:61" ht="15" customHeight="1">
      <c r="B21" s="16"/>
      <c r="C21" s="17"/>
      <c r="D21" s="17" t="s">
        <v>299</v>
      </c>
      <c r="E21" s="64" t="s">
        <v>893</v>
      </c>
      <c r="F21" s="64"/>
      <c r="G21" s="64"/>
      <c r="H21" s="111"/>
      <c r="J21" s="16"/>
      <c r="K21" s="17"/>
      <c r="L21" s="17" t="s">
        <v>299</v>
      </c>
      <c r="M21" s="17" t="s">
        <v>877</v>
      </c>
      <c r="N21" s="3"/>
      <c r="O21" s="3"/>
      <c r="P21" s="4"/>
      <c r="Q21" s="133">
        <v>0</v>
      </c>
      <c r="R21" s="134"/>
      <c r="S21" s="133">
        <v>0</v>
      </c>
      <c r="T21" s="134"/>
      <c r="X21" s="128">
        <v>0</v>
      </c>
      <c r="Y21" s="128"/>
      <c r="Z21" s="128">
        <v>0</v>
      </c>
      <c r="AA21" s="128">
        <v>0</v>
      </c>
      <c r="AB21" s="109">
        <f t="shared" ref="AB21" si="6">IFERROR(X21-Q21,0)</f>
        <v>0</v>
      </c>
      <c r="AC21" s="109">
        <f t="shared" ref="AC21" si="7">IFERROR(Y21-R21,0)</f>
        <v>0</v>
      </c>
      <c r="AD21" s="109">
        <f t="shared" ref="AD21" si="8">IFERROR(Z21-S21,0)</f>
        <v>0</v>
      </c>
      <c r="AE21" s="109">
        <f t="shared" ref="AE21" si="9">IFERROR(AA21-T21,0)</f>
        <v>0</v>
      </c>
      <c r="AH21" s="10"/>
      <c r="AI21" s="11"/>
      <c r="AJ21" s="10"/>
      <c r="AK21" s="11"/>
      <c r="AL21" s="10"/>
      <c r="AM21" s="11"/>
      <c r="AN21" s="10"/>
      <c r="AO21" s="11"/>
      <c r="AP21" s="10">
        <v>118719886</v>
      </c>
      <c r="AQ21" s="11"/>
      <c r="AR21" s="10">
        <v>-118719886</v>
      </c>
      <c r="AS21" s="11">
        <v>0</v>
      </c>
      <c r="AT21" s="10">
        <v>0</v>
      </c>
      <c r="AU21" s="11"/>
      <c r="AV21" s="10">
        <v>0</v>
      </c>
      <c r="AW21" s="11"/>
      <c r="AY21" s="10">
        <f t="shared" si="4"/>
        <v>0</v>
      </c>
      <c r="AZ21" s="11">
        <f t="shared" si="5"/>
        <v>0</v>
      </c>
      <c r="BC21" s="16"/>
      <c r="BD21" s="17"/>
      <c r="BE21" s="17"/>
      <c r="BF21" s="17"/>
      <c r="BG21" s="3"/>
      <c r="BH21" s="3"/>
      <c r="BI21" s="4"/>
    </row>
    <row r="22" spans="1:61" ht="15" customHeight="1">
      <c r="B22" s="16"/>
      <c r="C22" s="17"/>
      <c r="D22" s="17" t="s">
        <v>812</v>
      </c>
      <c r="E22" s="17" t="s">
        <v>673</v>
      </c>
      <c r="F22" s="64"/>
      <c r="G22" s="64"/>
      <c r="H22" s="111"/>
      <c r="J22" s="16"/>
      <c r="K22" s="17"/>
      <c r="L22" s="17" t="s">
        <v>300</v>
      </c>
      <c r="M22" s="17" t="s">
        <v>878</v>
      </c>
      <c r="N22" s="3"/>
      <c r="O22" s="3"/>
      <c r="P22" s="4"/>
      <c r="Q22" s="133">
        <v>2523948981</v>
      </c>
      <c r="R22" s="134"/>
      <c r="S22" s="133">
        <v>2641845667</v>
      </c>
      <c r="T22" s="134"/>
      <c r="X22" s="128">
        <v>2523948981</v>
      </c>
      <c r="Y22" s="128"/>
      <c r="Z22" s="128">
        <v>2641845667</v>
      </c>
      <c r="AA22" s="128">
        <v>0</v>
      </c>
      <c r="AB22" s="109">
        <f t="shared" si="0"/>
        <v>0</v>
      </c>
      <c r="AC22" s="109">
        <f t="shared" si="1"/>
        <v>0</v>
      </c>
      <c r="AD22" s="109">
        <f t="shared" si="2"/>
        <v>0</v>
      </c>
      <c r="AE22" s="109">
        <f t="shared" si="3"/>
        <v>0</v>
      </c>
      <c r="AH22" s="10">
        <v>546514483</v>
      </c>
      <c r="AI22" s="11" t="s">
        <v>0</v>
      </c>
      <c r="AJ22" s="10">
        <v>6944912785</v>
      </c>
      <c r="AK22" s="11">
        <v>0</v>
      </c>
      <c r="AL22" s="10">
        <v>-5648114449</v>
      </c>
      <c r="AM22" s="11">
        <v>0</v>
      </c>
      <c r="AN22" s="10">
        <v>749882499</v>
      </c>
      <c r="AO22" s="11"/>
      <c r="AP22" s="10">
        <v>2333129424</v>
      </c>
      <c r="AQ22" s="11"/>
      <c r="AR22" s="10">
        <v>308716243</v>
      </c>
      <c r="AS22" s="11">
        <v>0</v>
      </c>
      <c r="AT22" s="10">
        <v>1843312819</v>
      </c>
      <c r="AU22" s="11">
        <v>0</v>
      </c>
      <c r="AV22" s="10">
        <v>49914430128</v>
      </c>
      <c r="AW22" s="11"/>
      <c r="AY22" s="10">
        <f t="shared" si="4"/>
        <v>2641845667</v>
      </c>
      <c r="AZ22" s="11">
        <f t="shared" si="5"/>
        <v>0</v>
      </c>
      <c r="BC22" s="16"/>
      <c r="BD22" s="17"/>
      <c r="BE22" s="17" t="s">
        <v>300</v>
      </c>
      <c r="BF22" s="17" t="s">
        <v>307</v>
      </c>
      <c r="BG22" s="3"/>
      <c r="BH22" s="3"/>
      <c r="BI22" s="4"/>
    </row>
    <row r="23" spans="1:61" ht="15" customHeight="1">
      <c r="B23" s="16"/>
      <c r="C23" s="17"/>
      <c r="D23" s="17" t="s">
        <v>301</v>
      </c>
      <c r="E23" s="17" t="s">
        <v>674</v>
      </c>
      <c r="F23" s="64"/>
      <c r="G23" s="64"/>
      <c r="H23" s="111"/>
      <c r="J23" s="16"/>
      <c r="K23" s="17"/>
      <c r="L23" s="17" t="s">
        <v>301</v>
      </c>
      <c r="M23" s="17" t="s">
        <v>879</v>
      </c>
      <c r="N23" s="3"/>
      <c r="O23" s="3"/>
      <c r="P23" s="4"/>
      <c r="Q23" s="133">
        <v>9399063540</v>
      </c>
      <c r="R23" s="134"/>
      <c r="S23" s="133">
        <v>3271727249</v>
      </c>
      <c r="T23" s="134"/>
      <c r="X23" s="128">
        <v>9399063540</v>
      </c>
      <c r="Y23" s="128"/>
      <c r="Z23" s="128">
        <v>3271727249</v>
      </c>
      <c r="AA23" s="128">
        <v>0</v>
      </c>
      <c r="AB23" s="109">
        <f t="shared" si="0"/>
        <v>0</v>
      </c>
      <c r="AC23" s="109">
        <f t="shared" si="1"/>
        <v>0</v>
      </c>
      <c r="AD23" s="109">
        <f t="shared" si="2"/>
        <v>0</v>
      </c>
      <c r="AE23" s="109">
        <f t="shared" si="3"/>
        <v>0</v>
      </c>
      <c r="AH23" s="10">
        <v>725815910</v>
      </c>
      <c r="AI23" s="11"/>
      <c r="AJ23" s="10">
        <v>2181616144</v>
      </c>
      <c r="AK23" s="11">
        <v>0</v>
      </c>
      <c r="AL23" s="10">
        <v>1773243126</v>
      </c>
      <c r="AM23" s="11">
        <v>0</v>
      </c>
      <c r="AN23" s="10">
        <v>3170575761</v>
      </c>
      <c r="AO23" s="11"/>
      <c r="AP23" s="10">
        <v>1819492827</v>
      </c>
      <c r="AQ23" s="11"/>
      <c r="AR23" s="10">
        <v>1452234422</v>
      </c>
      <c r="AS23" s="11">
        <v>0</v>
      </c>
      <c r="AT23" s="10">
        <v>4680675180</v>
      </c>
      <c r="AU23" s="11">
        <v>0</v>
      </c>
      <c r="AV23" s="10">
        <v>7214438764</v>
      </c>
      <c r="AW23" s="11"/>
      <c r="AY23" s="10">
        <f t="shared" si="4"/>
        <v>3271727249</v>
      </c>
      <c r="AZ23" s="11">
        <f t="shared" si="5"/>
        <v>0</v>
      </c>
      <c r="BC23" s="16"/>
      <c r="BD23" s="17"/>
      <c r="BE23" s="17" t="s">
        <v>301</v>
      </c>
      <c r="BF23" s="17" t="s">
        <v>308</v>
      </c>
      <c r="BG23" s="3"/>
      <c r="BH23" s="3"/>
      <c r="BI23" s="4"/>
    </row>
    <row r="24" spans="1:61" ht="15" customHeight="1">
      <c r="B24" s="16"/>
      <c r="C24" s="17"/>
      <c r="D24" s="17" t="s">
        <v>302</v>
      </c>
      <c r="E24" s="17" t="s">
        <v>675</v>
      </c>
      <c r="F24" s="64"/>
      <c r="G24" s="64"/>
      <c r="H24" s="111"/>
      <c r="J24" s="16"/>
      <c r="K24" s="17"/>
      <c r="L24" s="17" t="s">
        <v>302</v>
      </c>
      <c r="M24" s="17" t="s">
        <v>880</v>
      </c>
      <c r="N24" s="3"/>
      <c r="O24" s="3"/>
      <c r="P24" s="4"/>
      <c r="Q24" s="133">
        <v>251771028</v>
      </c>
      <c r="R24" s="134"/>
      <c r="S24" s="133">
        <v>1002200324</v>
      </c>
      <c r="T24" s="134"/>
      <c r="X24" s="128">
        <v>251771028</v>
      </c>
      <c r="Y24" s="128"/>
      <c r="Z24" s="128">
        <v>1002200324</v>
      </c>
      <c r="AA24" s="128">
        <v>0</v>
      </c>
      <c r="AB24" s="109">
        <f t="shared" si="0"/>
        <v>0</v>
      </c>
      <c r="AC24" s="109">
        <f t="shared" si="1"/>
        <v>0</v>
      </c>
      <c r="AD24" s="109">
        <f t="shared" si="2"/>
        <v>0</v>
      </c>
      <c r="AE24" s="109">
        <f t="shared" si="3"/>
        <v>0</v>
      </c>
      <c r="AH24" s="10">
        <v>173680386</v>
      </c>
      <c r="AI24" s="11"/>
      <c r="AJ24" s="10">
        <v>1983379988</v>
      </c>
      <c r="AK24" s="11">
        <v>0</v>
      </c>
      <c r="AL24" s="10">
        <v>-1043389798</v>
      </c>
      <c r="AM24" s="11">
        <v>0</v>
      </c>
      <c r="AN24" s="10">
        <v>-1028830073</v>
      </c>
      <c r="AO24" s="11"/>
      <c r="AP24" s="10">
        <v>216358944</v>
      </c>
      <c r="AQ24" s="11"/>
      <c r="AR24" s="10">
        <v>785841380</v>
      </c>
      <c r="AS24" s="11">
        <v>0</v>
      </c>
      <c r="AT24" s="10">
        <v>1113670576</v>
      </c>
      <c r="AU24" s="11">
        <v>0</v>
      </c>
      <c r="AV24" s="10">
        <v>12248936570</v>
      </c>
      <c r="AW24" s="11"/>
      <c r="AY24" s="10">
        <f t="shared" si="4"/>
        <v>1002200324</v>
      </c>
      <c r="AZ24" s="11">
        <f t="shared" si="5"/>
        <v>0</v>
      </c>
      <c r="BC24" s="16"/>
      <c r="BD24" s="17"/>
      <c r="BE24" s="17" t="s">
        <v>302</v>
      </c>
      <c r="BF24" s="17" t="s">
        <v>309</v>
      </c>
      <c r="BG24" s="3"/>
      <c r="BH24" s="3"/>
      <c r="BI24" s="4"/>
    </row>
    <row r="25" spans="1:61" ht="15" customHeight="1">
      <c r="B25" s="16"/>
      <c r="C25" s="17"/>
      <c r="D25" s="17" t="s">
        <v>303</v>
      </c>
      <c r="E25" s="17" t="s">
        <v>676</v>
      </c>
      <c r="F25" s="64"/>
      <c r="G25" s="64"/>
      <c r="H25" s="111"/>
      <c r="J25" s="16"/>
      <c r="K25" s="17"/>
      <c r="L25" s="17" t="s">
        <v>303</v>
      </c>
      <c r="M25" s="17" t="s">
        <v>881</v>
      </c>
      <c r="N25" s="3"/>
      <c r="O25" s="3"/>
      <c r="P25" s="4"/>
      <c r="Q25" s="133">
        <v>119555346522</v>
      </c>
      <c r="R25" s="134"/>
      <c r="S25" s="133">
        <v>39741948300</v>
      </c>
      <c r="T25" s="134"/>
      <c r="X25" s="128">
        <v>119555346522</v>
      </c>
      <c r="Y25" s="128"/>
      <c r="Z25" s="128">
        <v>39741948300</v>
      </c>
      <c r="AA25" s="128">
        <v>0</v>
      </c>
      <c r="AB25" s="109">
        <f t="shared" si="0"/>
        <v>0</v>
      </c>
      <c r="AC25" s="109">
        <f t="shared" si="1"/>
        <v>0</v>
      </c>
      <c r="AD25" s="109">
        <f t="shared" si="2"/>
        <v>0</v>
      </c>
      <c r="AE25" s="109">
        <f t="shared" si="3"/>
        <v>0</v>
      </c>
      <c r="AH25" s="10">
        <v>24476114013</v>
      </c>
      <c r="AI25" s="11"/>
      <c r="AJ25" s="10">
        <v>1264129151</v>
      </c>
      <c r="AK25" s="11">
        <v>0</v>
      </c>
      <c r="AL25" s="10">
        <v>6747504991</v>
      </c>
      <c r="AM25" s="11">
        <v>0</v>
      </c>
      <c r="AN25" s="10">
        <v>33775688573</v>
      </c>
      <c r="AO25" s="11"/>
      <c r="AP25" s="10">
        <v>23840049720</v>
      </c>
      <c r="AQ25" s="11"/>
      <c r="AR25" s="10">
        <v>15901898580</v>
      </c>
      <c r="AS25" s="11">
        <v>0</v>
      </c>
      <c r="AT25" s="10">
        <v>32487748155</v>
      </c>
      <c r="AU25" s="11">
        <v>0</v>
      </c>
      <c r="AV25" s="10">
        <v>88751415769</v>
      </c>
      <c r="AW25" s="11"/>
      <c r="AY25" s="10">
        <f t="shared" si="4"/>
        <v>39741948300</v>
      </c>
      <c r="AZ25" s="11">
        <f t="shared" si="5"/>
        <v>0</v>
      </c>
      <c r="BC25" s="16"/>
      <c r="BD25" s="17"/>
      <c r="BE25" s="17" t="s">
        <v>303</v>
      </c>
      <c r="BF25" s="17" t="s">
        <v>310</v>
      </c>
      <c r="BG25" s="3"/>
      <c r="BH25" s="3"/>
      <c r="BI25" s="4"/>
    </row>
    <row r="26" spans="1:61" ht="15" customHeight="1">
      <c r="B26" s="16"/>
      <c r="C26" s="17" t="s">
        <v>177</v>
      </c>
      <c r="D26" s="17"/>
      <c r="E26" s="3"/>
      <c r="F26" s="3"/>
      <c r="G26" s="3"/>
      <c r="H26" s="4"/>
      <c r="J26" s="16"/>
      <c r="K26" s="17" t="s">
        <v>166</v>
      </c>
      <c r="L26" s="17"/>
      <c r="M26" s="3"/>
      <c r="N26" s="3"/>
      <c r="O26" s="3"/>
      <c r="P26" s="4"/>
      <c r="Q26" s="133"/>
      <c r="R26" s="134">
        <f>SUM(Q27:Q30)</f>
        <v>542610284990</v>
      </c>
      <c r="S26" s="133">
        <v>0</v>
      </c>
      <c r="T26" s="134">
        <f>SUM(S27:S30)</f>
        <v>266445632331</v>
      </c>
      <c r="X26" s="128"/>
      <c r="Y26" s="128">
        <v>542610284990</v>
      </c>
      <c r="Z26" s="128">
        <v>0</v>
      </c>
      <c r="AA26" s="128">
        <v>266445632331</v>
      </c>
      <c r="AB26" s="109">
        <f t="shared" si="0"/>
        <v>0</v>
      </c>
      <c r="AC26" s="109">
        <f t="shared" si="1"/>
        <v>0</v>
      </c>
      <c r="AD26" s="109">
        <f t="shared" si="2"/>
        <v>0</v>
      </c>
      <c r="AE26" s="109">
        <f t="shared" si="3"/>
        <v>0</v>
      </c>
      <c r="AH26" s="10"/>
      <c r="AI26" s="11">
        <f>SUM(AH27:AH30)</f>
        <v>153139571642</v>
      </c>
      <c r="AJ26" s="10">
        <v>0</v>
      </c>
      <c r="AK26" s="11">
        <v>146984903973</v>
      </c>
      <c r="AL26" s="10">
        <v>0</v>
      </c>
      <c r="AM26" s="11">
        <v>119336746619</v>
      </c>
      <c r="AN26" s="10">
        <v>0</v>
      </c>
      <c r="AO26" s="11">
        <v>183215835558</v>
      </c>
      <c r="AP26" s="10"/>
      <c r="AQ26" s="11">
        <v>129729824139</v>
      </c>
      <c r="AR26" s="10">
        <v>0</v>
      </c>
      <c r="AS26" s="11">
        <v>136715808192</v>
      </c>
      <c r="AT26" s="10">
        <v>0</v>
      </c>
      <c r="AU26" s="11">
        <v>419461222234</v>
      </c>
      <c r="AV26" s="10"/>
      <c r="AW26" s="11">
        <v>336815199013</v>
      </c>
      <c r="AY26" s="10">
        <f t="shared" si="4"/>
        <v>0</v>
      </c>
      <c r="AZ26" s="11">
        <f t="shared" si="5"/>
        <v>266445632331</v>
      </c>
      <c r="BC26" s="16"/>
      <c r="BD26" s="17" t="s">
        <v>166</v>
      </c>
      <c r="BE26" s="17"/>
      <c r="BF26" s="3"/>
      <c r="BG26" s="3"/>
      <c r="BH26" s="3"/>
      <c r="BI26" s="4"/>
    </row>
    <row r="27" spans="1:61" ht="15" customHeight="1">
      <c r="A27" s="31"/>
      <c r="B27" s="16"/>
      <c r="C27" s="17"/>
      <c r="D27" s="17" t="s">
        <v>663</v>
      </c>
      <c r="E27" s="17" t="s">
        <v>677</v>
      </c>
      <c r="F27" s="3"/>
      <c r="G27" s="3"/>
      <c r="H27" s="4"/>
      <c r="I27" s="31"/>
      <c r="J27" s="16"/>
      <c r="K27" s="17"/>
      <c r="L27" s="17" t="s">
        <v>311</v>
      </c>
      <c r="M27" s="17" t="s">
        <v>313</v>
      </c>
      <c r="N27" s="3"/>
      <c r="O27" s="3"/>
      <c r="P27" s="4"/>
      <c r="Q27" s="133">
        <v>533659008480</v>
      </c>
      <c r="R27" s="134"/>
      <c r="S27" s="133">
        <v>259352461638</v>
      </c>
      <c r="T27" s="134"/>
      <c r="X27" s="128">
        <v>533659008480</v>
      </c>
      <c r="Y27" s="128"/>
      <c r="Z27" s="128">
        <v>259352461638</v>
      </c>
      <c r="AA27" s="128">
        <v>0</v>
      </c>
      <c r="AB27" s="109">
        <f t="shared" si="0"/>
        <v>0</v>
      </c>
      <c r="AC27" s="109">
        <f t="shared" si="1"/>
        <v>0</v>
      </c>
      <c r="AD27" s="109">
        <f t="shared" si="2"/>
        <v>0</v>
      </c>
      <c r="AE27" s="109">
        <f t="shared" si="3"/>
        <v>0</v>
      </c>
      <c r="AH27" s="10">
        <v>148077864593</v>
      </c>
      <c r="AI27" s="11" t="s">
        <v>0</v>
      </c>
      <c r="AJ27" s="10">
        <v>146143601174</v>
      </c>
      <c r="AK27" s="11">
        <v>0</v>
      </c>
      <c r="AL27" s="10">
        <v>121394658630</v>
      </c>
      <c r="AM27" s="11">
        <v>0</v>
      </c>
      <c r="AN27" s="10">
        <v>184152888474</v>
      </c>
      <c r="AO27" s="11">
        <v>0</v>
      </c>
      <c r="AP27" s="10">
        <v>128051808010</v>
      </c>
      <c r="AQ27" s="11"/>
      <c r="AR27" s="10">
        <v>131300653628</v>
      </c>
      <c r="AS27" s="11">
        <v>0</v>
      </c>
      <c r="AT27" s="10">
        <v>415616124397</v>
      </c>
      <c r="AU27" s="11">
        <v>0</v>
      </c>
      <c r="AV27" s="10">
        <v>321224361702</v>
      </c>
      <c r="AW27" s="11"/>
      <c r="AY27" s="10">
        <f t="shared" si="4"/>
        <v>259352461638</v>
      </c>
      <c r="AZ27" s="11">
        <f t="shared" si="5"/>
        <v>0</v>
      </c>
      <c r="BC27" s="16"/>
      <c r="BD27" s="17"/>
      <c r="BE27" s="17" t="s">
        <v>289</v>
      </c>
      <c r="BF27" s="17" t="s">
        <v>313</v>
      </c>
      <c r="BG27" s="3"/>
      <c r="BH27" s="3"/>
      <c r="BI27" s="4"/>
    </row>
    <row r="28" spans="1:61" ht="15" customHeight="1">
      <c r="A28" s="31"/>
      <c r="B28" s="16"/>
      <c r="C28" s="17"/>
      <c r="D28" s="17" t="s">
        <v>291</v>
      </c>
      <c r="E28" s="17" t="s">
        <v>678</v>
      </c>
      <c r="F28" s="3"/>
      <c r="G28" s="3"/>
      <c r="H28" s="4"/>
      <c r="I28" s="31"/>
      <c r="J28" s="16"/>
      <c r="K28" s="17"/>
      <c r="L28" s="17" t="s">
        <v>312</v>
      </c>
      <c r="M28" s="17" t="s">
        <v>314</v>
      </c>
      <c r="N28" s="3"/>
      <c r="O28" s="3"/>
      <c r="P28" s="4"/>
      <c r="Q28" s="133">
        <v>5647591895</v>
      </c>
      <c r="R28" s="134"/>
      <c r="S28" s="133">
        <v>6488677670</v>
      </c>
      <c r="T28" s="134"/>
      <c r="X28" s="128">
        <v>5647591895</v>
      </c>
      <c r="Y28" s="128"/>
      <c r="Z28" s="128">
        <v>6488677670</v>
      </c>
      <c r="AA28" s="128">
        <v>0</v>
      </c>
      <c r="AB28" s="109">
        <f t="shared" si="0"/>
        <v>0</v>
      </c>
      <c r="AC28" s="109">
        <f t="shared" si="1"/>
        <v>0</v>
      </c>
      <c r="AD28" s="109">
        <f t="shared" si="2"/>
        <v>0</v>
      </c>
      <c r="AE28" s="109">
        <f t="shared" si="3"/>
        <v>0</v>
      </c>
      <c r="AH28" s="10">
        <v>4704540612</v>
      </c>
      <c r="AI28" s="11"/>
      <c r="AJ28" s="10">
        <v>82323110</v>
      </c>
      <c r="AK28" s="11">
        <v>0</v>
      </c>
      <c r="AL28" s="10">
        <v>-2275515634</v>
      </c>
      <c r="AM28" s="11">
        <v>0</v>
      </c>
      <c r="AN28" s="10">
        <v>-1224897248</v>
      </c>
      <c r="AO28" s="11">
        <v>0</v>
      </c>
      <c r="AP28" s="10">
        <v>1630414963</v>
      </c>
      <c r="AQ28" s="11"/>
      <c r="AR28" s="10">
        <v>4858262707</v>
      </c>
      <c r="AS28" s="11">
        <v>0</v>
      </c>
      <c r="AT28" s="10">
        <v>2511348088</v>
      </c>
      <c r="AU28" s="11">
        <v>0</v>
      </c>
      <c r="AV28" s="10">
        <v>10230654782</v>
      </c>
      <c r="AW28" s="11"/>
      <c r="AY28" s="10">
        <f t="shared" si="4"/>
        <v>6488677670</v>
      </c>
      <c r="AZ28" s="11">
        <f t="shared" si="5"/>
        <v>0</v>
      </c>
      <c r="BC28" s="16"/>
      <c r="BD28" s="17"/>
      <c r="BE28" s="17" t="s">
        <v>291</v>
      </c>
      <c r="BF28" s="17" t="s">
        <v>314</v>
      </c>
      <c r="BG28" s="3"/>
      <c r="BH28" s="3"/>
      <c r="BI28" s="4"/>
    </row>
    <row r="29" spans="1:61" ht="15" customHeight="1">
      <c r="A29" s="31"/>
      <c r="B29" s="16"/>
      <c r="C29" s="17"/>
      <c r="D29" s="17" t="s">
        <v>299</v>
      </c>
      <c r="E29" s="17" t="s">
        <v>679</v>
      </c>
      <c r="F29" s="3"/>
      <c r="G29" s="3"/>
      <c r="H29" s="4"/>
      <c r="I29" s="31"/>
      <c r="J29" s="16"/>
      <c r="K29" s="17"/>
      <c r="L29" s="17" t="s">
        <v>299</v>
      </c>
      <c r="M29" s="17" t="s">
        <v>315</v>
      </c>
      <c r="N29" s="3"/>
      <c r="O29" s="3"/>
      <c r="P29" s="4"/>
      <c r="Q29" s="133">
        <v>390632500</v>
      </c>
      <c r="R29" s="134"/>
      <c r="S29" s="133">
        <v>95667264</v>
      </c>
      <c r="T29" s="134"/>
      <c r="X29" s="128">
        <v>390632500</v>
      </c>
      <c r="Y29" s="128"/>
      <c r="Z29" s="128">
        <v>95667264</v>
      </c>
      <c r="AA29" s="128">
        <v>0</v>
      </c>
      <c r="AB29" s="109">
        <f t="shared" si="0"/>
        <v>0</v>
      </c>
      <c r="AC29" s="109">
        <f t="shared" si="1"/>
        <v>0</v>
      </c>
      <c r="AD29" s="109">
        <f t="shared" si="2"/>
        <v>0</v>
      </c>
      <c r="AE29" s="109">
        <f t="shared" si="3"/>
        <v>0</v>
      </c>
      <c r="AH29" s="10">
        <v>241409940</v>
      </c>
      <c r="AI29" s="11" t="s">
        <v>0</v>
      </c>
      <c r="AJ29" s="10">
        <v>93712159</v>
      </c>
      <c r="AK29" s="11">
        <v>0</v>
      </c>
      <c r="AL29" s="10">
        <v>8308444</v>
      </c>
      <c r="AM29" s="11">
        <v>0</v>
      </c>
      <c r="AN29" s="10">
        <v>1278163538</v>
      </c>
      <c r="AO29" s="11">
        <v>0</v>
      </c>
      <c r="AP29" s="10">
        <v>8173166</v>
      </c>
      <c r="AQ29" s="11"/>
      <c r="AR29" s="10">
        <v>87494098</v>
      </c>
      <c r="AS29" s="11">
        <v>0</v>
      </c>
      <c r="AT29" s="10">
        <v>343430543</v>
      </c>
      <c r="AU29" s="11">
        <v>0</v>
      </c>
      <c r="AV29" s="10">
        <v>24129168</v>
      </c>
      <c r="AW29" s="11"/>
      <c r="AY29" s="10">
        <f t="shared" si="4"/>
        <v>95667264</v>
      </c>
      <c r="AZ29" s="11">
        <f t="shared" si="5"/>
        <v>0</v>
      </c>
      <c r="BC29" s="16"/>
      <c r="BD29" s="17"/>
      <c r="BE29" s="17" t="s">
        <v>299</v>
      </c>
      <c r="BF29" s="17" t="s">
        <v>315</v>
      </c>
      <c r="BG29" s="3"/>
      <c r="BH29" s="3"/>
      <c r="BI29" s="4"/>
    </row>
    <row r="30" spans="1:61" ht="15" customHeight="1">
      <c r="A30" s="31"/>
      <c r="B30" s="16"/>
      <c r="C30" s="17"/>
      <c r="D30" s="17" t="s">
        <v>300</v>
      </c>
      <c r="E30" s="17" t="s">
        <v>680</v>
      </c>
      <c r="F30" s="3"/>
      <c r="G30" s="3"/>
      <c r="H30" s="4"/>
      <c r="I30" s="31"/>
      <c r="J30" s="16"/>
      <c r="K30" s="17"/>
      <c r="L30" s="17" t="s">
        <v>300</v>
      </c>
      <c r="M30" s="17" t="s">
        <v>316</v>
      </c>
      <c r="N30" s="3"/>
      <c r="O30" s="3"/>
      <c r="P30" s="4"/>
      <c r="Q30" s="133">
        <v>2913052115</v>
      </c>
      <c r="R30" s="134"/>
      <c r="S30" s="133">
        <v>508825759</v>
      </c>
      <c r="T30" s="134"/>
      <c r="X30" s="128">
        <v>2913052115</v>
      </c>
      <c r="Y30" s="128"/>
      <c r="Z30" s="128">
        <v>508825759</v>
      </c>
      <c r="AA30" s="128">
        <v>0</v>
      </c>
      <c r="AB30" s="109">
        <f t="shared" si="0"/>
        <v>0</v>
      </c>
      <c r="AC30" s="109">
        <f t="shared" si="1"/>
        <v>0</v>
      </c>
      <c r="AD30" s="109">
        <f t="shared" si="2"/>
        <v>0</v>
      </c>
      <c r="AE30" s="109">
        <f t="shared" si="3"/>
        <v>0</v>
      </c>
      <c r="AH30" s="10">
        <v>115756497</v>
      </c>
      <c r="AI30" s="11"/>
      <c r="AJ30" s="10">
        <v>665267530</v>
      </c>
      <c r="AK30" s="11">
        <v>0</v>
      </c>
      <c r="AL30" s="10">
        <v>209295179</v>
      </c>
      <c r="AM30" s="11">
        <v>0</v>
      </c>
      <c r="AN30" s="10">
        <v>-990319206</v>
      </c>
      <c r="AO30" s="11">
        <v>0</v>
      </c>
      <c r="AP30" s="10">
        <v>39428000</v>
      </c>
      <c r="AQ30" s="11"/>
      <c r="AR30" s="10">
        <v>469397759</v>
      </c>
      <c r="AS30" s="11">
        <v>0</v>
      </c>
      <c r="AT30" s="10">
        <v>990319206</v>
      </c>
      <c r="AU30" s="11">
        <v>0</v>
      </c>
      <c r="AV30" s="10">
        <v>5336053361</v>
      </c>
      <c r="AW30" s="11"/>
      <c r="AY30" s="10">
        <f t="shared" si="4"/>
        <v>508825759</v>
      </c>
      <c r="AZ30" s="11">
        <f t="shared" si="5"/>
        <v>0</v>
      </c>
      <c r="BC30" s="16"/>
      <c r="BD30" s="17"/>
      <c r="BE30" s="17" t="s">
        <v>300</v>
      </c>
      <c r="BF30" s="17" t="s">
        <v>316</v>
      </c>
      <c r="BG30" s="3"/>
      <c r="BH30" s="3"/>
      <c r="BI30" s="4"/>
    </row>
    <row r="31" spans="1:61" ht="15" customHeight="1">
      <c r="B31" s="16"/>
      <c r="C31" s="17" t="s">
        <v>681</v>
      </c>
      <c r="D31" s="17"/>
      <c r="E31" s="3"/>
      <c r="F31" s="3"/>
      <c r="G31" s="3"/>
      <c r="H31" s="4"/>
      <c r="J31" s="16"/>
      <c r="K31" s="17" t="s">
        <v>2</v>
      </c>
      <c r="L31" s="17"/>
      <c r="M31" s="3"/>
      <c r="N31" s="3"/>
      <c r="O31" s="3"/>
      <c r="P31" s="4"/>
      <c r="Q31" s="133"/>
      <c r="R31" s="134">
        <f>SUM(Q32:Q35)</f>
        <v>46654721525</v>
      </c>
      <c r="S31" s="133">
        <v>0</v>
      </c>
      <c r="T31" s="134">
        <f>SUM(S32:S35)</f>
        <v>32824794474</v>
      </c>
      <c r="X31" s="128"/>
      <c r="Y31" s="128">
        <v>46654721525</v>
      </c>
      <c r="Z31" s="128">
        <v>0</v>
      </c>
      <c r="AA31" s="128">
        <v>32824794474</v>
      </c>
      <c r="AB31" s="109">
        <f t="shared" si="0"/>
        <v>0</v>
      </c>
      <c r="AC31" s="109">
        <f t="shared" si="1"/>
        <v>0</v>
      </c>
      <c r="AD31" s="109">
        <f t="shared" si="2"/>
        <v>0</v>
      </c>
      <c r="AE31" s="109">
        <f t="shared" si="3"/>
        <v>0</v>
      </c>
      <c r="AH31" s="10"/>
      <c r="AI31" s="11">
        <f>SUM(AH32:AH35)</f>
        <v>14583719853</v>
      </c>
      <c r="AJ31" s="10">
        <v>0</v>
      </c>
      <c r="AK31" s="11">
        <v>16666197013</v>
      </c>
      <c r="AL31" s="10">
        <v>0</v>
      </c>
      <c r="AM31" s="11">
        <v>17057326835</v>
      </c>
      <c r="AN31" s="10">
        <v>0</v>
      </c>
      <c r="AO31" s="11">
        <v>15733135965</v>
      </c>
      <c r="AP31" s="10"/>
      <c r="AQ31" s="11">
        <v>15958147618</v>
      </c>
      <c r="AR31" s="10">
        <v>0</v>
      </c>
      <c r="AS31" s="11">
        <v>16866646856</v>
      </c>
      <c r="AT31" s="10">
        <v>0</v>
      </c>
      <c r="AU31" s="11">
        <v>48307243701</v>
      </c>
      <c r="AV31" s="10"/>
      <c r="AW31" s="11">
        <v>22640746546</v>
      </c>
      <c r="AY31" s="10">
        <f t="shared" si="4"/>
        <v>0</v>
      </c>
      <c r="AZ31" s="11">
        <f t="shared" si="5"/>
        <v>32824794474</v>
      </c>
      <c r="BC31" s="16"/>
      <c r="BD31" s="17" t="s">
        <v>2</v>
      </c>
      <c r="BE31" s="17"/>
      <c r="BF31" s="3"/>
      <c r="BG31" s="3"/>
      <c r="BH31" s="3"/>
      <c r="BI31" s="4"/>
    </row>
    <row r="32" spans="1:61" ht="15" customHeight="1">
      <c r="B32" s="16"/>
      <c r="C32" s="17"/>
      <c r="D32" s="17" t="s">
        <v>289</v>
      </c>
      <c r="E32" s="17" t="s">
        <v>682</v>
      </c>
      <c r="F32" s="3"/>
      <c r="G32" s="3"/>
      <c r="H32" s="4"/>
      <c r="J32" s="16"/>
      <c r="K32" s="17"/>
      <c r="L32" s="17" t="s">
        <v>289</v>
      </c>
      <c r="M32" s="17" t="s">
        <v>317</v>
      </c>
      <c r="N32" s="3"/>
      <c r="O32" s="3"/>
      <c r="P32" s="4"/>
      <c r="Q32" s="133">
        <v>904917120</v>
      </c>
      <c r="R32" s="134"/>
      <c r="S32" s="133">
        <v>1141433595</v>
      </c>
      <c r="T32" s="134"/>
      <c r="X32" s="128">
        <v>904917120</v>
      </c>
      <c r="Y32" s="128"/>
      <c r="Z32" s="128">
        <v>1141433595</v>
      </c>
      <c r="AA32" s="128">
        <v>0</v>
      </c>
      <c r="AB32" s="109">
        <f t="shared" si="0"/>
        <v>0</v>
      </c>
      <c r="AC32" s="109">
        <f t="shared" si="1"/>
        <v>0</v>
      </c>
      <c r="AD32" s="109">
        <f t="shared" si="2"/>
        <v>0</v>
      </c>
      <c r="AE32" s="109">
        <f t="shared" si="3"/>
        <v>0</v>
      </c>
      <c r="AH32" s="10">
        <v>571985630</v>
      </c>
      <c r="AI32" s="11" t="s">
        <v>0</v>
      </c>
      <c r="AJ32" s="10">
        <v>785368096</v>
      </c>
      <c r="AK32" s="11">
        <v>0</v>
      </c>
      <c r="AL32" s="10">
        <v>785585552</v>
      </c>
      <c r="AM32" s="11">
        <v>0</v>
      </c>
      <c r="AN32" s="10">
        <v>670933431</v>
      </c>
      <c r="AO32" s="11">
        <v>0</v>
      </c>
      <c r="AP32" s="10">
        <v>632584775</v>
      </c>
      <c r="AQ32" s="11"/>
      <c r="AR32" s="10">
        <v>508848820</v>
      </c>
      <c r="AS32" s="11">
        <v>0</v>
      </c>
      <c r="AT32" s="10">
        <v>2142939278</v>
      </c>
      <c r="AU32" s="11">
        <v>0</v>
      </c>
      <c r="AV32" s="10">
        <v>527388112</v>
      </c>
      <c r="AW32" s="11"/>
      <c r="AY32" s="10">
        <f t="shared" si="4"/>
        <v>1141433595</v>
      </c>
      <c r="AZ32" s="11">
        <f t="shared" si="5"/>
        <v>0</v>
      </c>
      <c r="BC32" s="16"/>
      <c r="BD32" s="17"/>
      <c r="BE32" s="17" t="s">
        <v>289</v>
      </c>
      <c r="BF32" s="17" t="s">
        <v>317</v>
      </c>
      <c r="BG32" s="3"/>
      <c r="BH32" s="3"/>
      <c r="BI32" s="4"/>
    </row>
    <row r="33" spans="1:61" ht="15" customHeight="1">
      <c r="B33" s="16"/>
      <c r="C33" s="17"/>
      <c r="D33" s="17" t="s">
        <v>687</v>
      </c>
      <c r="E33" s="17" t="s">
        <v>683</v>
      </c>
      <c r="F33" s="3"/>
      <c r="G33" s="3"/>
      <c r="H33" s="4"/>
      <c r="J33" s="16"/>
      <c r="K33" s="17"/>
      <c r="L33" s="17" t="s">
        <v>767</v>
      </c>
      <c r="M33" s="17" t="s">
        <v>318</v>
      </c>
      <c r="N33" s="3"/>
      <c r="O33" s="3"/>
      <c r="P33" s="4"/>
      <c r="Q33" s="133">
        <v>19091771295</v>
      </c>
      <c r="R33" s="134"/>
      <c r="S33" s="133">
        <v>13669703670</v>
      </c>
      <c r="T33" s="134"/>
      <c r="X33" s="128">
        <v>19091771295</v>
      </c>
      <c r="Y33" s="128"/>
      <c r="Z33" s="128">
        <v>13669703670</v>
      </c>
      <c r="AA33" s="128">
        <v>0</v>
      </c>
      <c r="AB33" s="109">
        <f t="shared" si="0"/>
        <v>0</v>
      </c>
      <c r="AC33" s="109">
        <f t="shared" si="1"/>
        <v>0</v>
      </c>
      <c r="AD33" s="109">
        <f t="shared" si="2"/>
        <v>0</v>
      </c>
      <c r="AE33" s="109">
        <f t="shared" si="3"/>
        <v>0</v>
      </c>
      <c r="AH33" s="10">
        <v>5456365526</v>
      </c>
      <c r="AI33" s="11" t="s">
        <v>0</v>
      </c>
      <c r="AJ33" s="10">
        <v>6443870389</v>
      </c>
      <c r="AK33" s="11">
        <v>0</v>
      </c>
      <c r="AL33" s="10">
        <v>6490969968</v>
      </c>
      <c r="AM33" s="11">
        <v>0</v>
      </c>
      <c r="AN33" s="10">
        <v>6539248706</v>
      </c>
      <c r="AO33" s="11"/>
      <c r="AP33" s="10">
        <v>6423174337</v>
      </c>
      <c r="AQ33" s="11"/>
      <c r="AR33" s="10">
        <v>7246529333</v>
      </c>
      <c r="AS33" s="11">
        <v>0</v>
      </c>
      <c r="AT33" s="10">
        <v>18391205883</v>
      </c>
      <c r="AU33" s="11">
        <v>0</v>
      </c>
      <c r="AV33" s="10">
        <v>8885482475</v>
      </c>
      <c r="AW33" s="11"/>
      <c r="AY33" s="10">
        <f t="shared" si="4"/>
        <v>13669703670</v>
      </c>
      <c r="AZ33" s="11">
        <f t="shared" si="5"/>
        <v>0</v>
      </c>
      <c r="BC33" s="16"/>
      <c r="BD33" s="17"/>
      <c r="BE33" s="17" t="s">
        <v>291</v>
      </c>
      <c r="BF33" s="17" t="s">
        <v>318</v>
      </c>
      <c r="BG33" s="3"/>
      <c r="BH33" s="3"/>
      <c r="BI33" s="4"/>
    </row>
    <row r="34" spans="1:61" ht="15" customHeight="1">
      <c r="A34" s="30"/>
      <c r="B34" s="16"/>
      <c r="C34" s="17"/>
      <c r="D34" s="17" t="s">
        <v>732</v>
      </c>
      <c r="E34" s="17" t="s">
        <v>684</v>
      </c>
      <c r="F34" s="3"/>
      <c r="G34" s="3"/>
      <c r="H34" s="4"/>
      <c r="I34" s="30"/>
      <c r="J34" s="16"/>
      <c r="K34" s="17"/>
      <c r="L34" s="17" t="s">
        <v>768</v>
      </c>
      <c r="M34" s="17" t="s">
        <v>319</v>
      </c>
      <c r="N34" s="3"/>
      <c r="O34" s="3"/>
      <c r="P34" s="4"/>
      <c r="Q34" s="133">
        <v>24459445160</v>
      </c>
      <c r="R34" s="134"/>
      <c r="S34" s="133">
        <v>17298572022</v>
      </c>
      <c r="T34" s="134"/>
      <c r="X34" s="128">
        <v>24459445160</v>
      </c>
      <c r="Y34" s="128"/>
      <c r="Z34" s="128">
        <v>17298572022</v>
      </c>
      <c r="AA34" s="128">
        <v>0</v>
      </c>
      <c r="AB34" s="109">
        <f t="shared" si="0"/>
        <v>0</v>
      </c>
      <c r="AC34" s="109">
        <f t="shared" si="1"/>
        <v>0</v>
      </c>
      <c r="AD34" s="109">
        <f t="shared" si="2"/>
        <v>0</v>
      </c>
      <c r="AE34" s="109">
        <f t="shared" si="3"/>
        <v>0</v>
      </c>
      <c r="AH34" s="10">
        <v>8337339089</v>
      </c>
      <c r="AI34" s="11" t="s">
        <v>0</v>
      </c>
      <c r="AJ34" s="10">
        <v>8850550557</v>
      </c>
      <c r="AK34" s="11">
        <v>0</v>
      </c>
      <c r="AL34" s="10">
        <v>9353158910</v>
      </c>
      <c r="AM34" s="11">
        <v>0</v>
      </c>
      <c r="AN34" s="10">
        <v>8233688385</v>
      </c>
      <c r="AO34" s="11"/>
      <c r="AP34" s="10">
        <v>8582019801</v>
      </c>
      <c r="AQ34" s="11"/>
      <c r="AR34" s="10">
        <v>8716552221</v>
      </c>
      <c r="AS34" s="11">
        <v>0</v>
      </c>
      <c r="AT34" s="10">
        <v>26541048556</v>
      </c>
      <c r="AU34" s="11">
        <v>0</v>
      </c>
      <c r="AV34" s="10">
        <v>12033570026</v>
      </c>
      <c r="AW34" s="11"/>
      <c r="AY34" s="10">
        <f t="shared" si="4"/>
        <v>17298572022</v>
      </c>
      <c r="AZ34" s="11">
        <f t="shared" si="5"/>
        <v>0</v>
      </c>
      <c r="BC34" s="16"/>
      <c r="BD34" s="17"/>
      <c r="BE34" s="17" t="s">
        <v>482</v>
      </c>
      <c r="BF34" s="17" t="s">
        <v>319</v>
      </c>
      <c r="BG34" s="3"/>
      <c r="BH34" s="3"/>
      <c r="BI34" s="4"/>
    </row>
    <row r="35" spans="1:61" ht="15" customHeight="1">
      <c r="B35" s="16"/>
      <c r="C35" s="17"/>
      <c r="D35" s="17" t="s">
        <v>769</v>
      </c>
      <c r="E35" s="17" t="s">
        <v>685</v>
      </c>
      <c r="F35" s="3"/>
      <c r="G35" s="3"/>
      <c r="H35" s="4"/>
      <c r="J35" s="16"/>
      <c r="K35" s="17"/>
      <c r="L35" s="17" t="s">
        <v>769</v>
      </c>
      <c r="M35" s="17" t="s">
        <v>320</v>
      </c>
      <c r="N35" s="3"/>
      <c r="O35" s="3"/>
      <c r="P35" s="4"/>
      <c r="Q35" s="133">
        <v>2198587950</v>
      </c>
      <c r="R35" s="134"/>
      <c r="S35" s="133">
        <v>715085187</v>
      </c>
      <c r="T35" s="134"/>
      <c r="X35" s="128">
        <v>2198587950</v>
      </c>
      <c r="Y35" s="128"/>
      <c r="Z35" s="128">
        <v>715085187</v>
      </c>
      <c r="AA35" s="128">
        <v>0</v>
      </c>
      <c r="AB35" s="109">
        <f t="shared" si="0"/>
        <v>0</v>
      </c>
      <c r="AC35" s="109">
        <f t="shared" si="1"/>
        <v>0</v>
      </c>
      <c r="AD35" s="109">
        <f t="shared" si="2"/>
        <v>0</v>
      </c>
      <c r="AE35" s="109">
        <f t="shared" si="3"/>
        <v>0</v>
      </c>
      <c r="AH35" s="10">
        <v>218029608</v>
      </c>
      <c r="AI35" s="11" t="s">
        <v>0</v>
      </c>
      <c r="AJ35" s="10">
        <v>586407971</v>
      </c>
      <c r="AK35" s="11">
        <v>0</v>
      </c>
      <c r="AL35" s="10">
        <v>427612405</v>
      </c>
      <c r="AM35" s="11">
        <v>0</v>
      </c>
      <c r="AN35" s="10">
        <v>289265443</v>
      </c>
      <c r="AO35" s="11"/>
      <c r="AP35" s="10">
        <v>320368705</v>
      </c>
      <c r="AQ35" s="11"/>
      <c r="AR35" s="10">
        <v>394716482</v>
      </c>
      <c r="AS35" s="11">
        <v>0</v>
      </c>
      <c r="AT35" s="10">
        <v>1232049984</v>
      </c>
      <c r="AU35" s="11">
        <v>0</v>
      </c>
      <c r="AV35" s="10">
        <v>1194305933</v>
      </c>
      <c r="AW35" s="11"/>
      <c r="AY35" s="10">
        <f t="shared" si="4"/>
        <v>715085187</v>
      </c>
      <c r="AZ35" s="11">
        <f t="shared" si="5"/>
        <v>0</v>
      </c>
      <c r="BC35" s="16"/>
      <c r="BD35" s="17"/>
      <c r="BE35" s="17" t="s">
        <v>769</v>
      </c>
      <c r="BF35" s="17" t="s">
        <v>320</v>
      </c>
      <c r="BG35" s="3"/>
      <c r="BH35" s="3"/>
      <c r="BI35" s="4"/>
    </row>
    <row r="36" spans="1:61" ht="15" customHeight="1">
      <c r="B36" s="16"/>
      <c r="C36" s="17" t="s">
        <v>894</v>
      </c>
      <c r="D36" s="17"/>
      <c r="E36" s="17"/>
      <c r="F36" s="3"/>
      <c r="G36" s="3"/>
      <c r="H36" s="4"/>
      <c r="J36" s="16"/>
      <c r="K36" s="17" t="s">
        <v>824</v>
      </c>
      <c r="L36" s="17"/>
      <c r="M36" s="17"/>
      <c r="N36" s="3"/>
      <c r="O36" s="3"/>
      <c r="P36" s="4"/>
      <c r="Q36" s="133"/>
      <c r="R36" s="134">
        <f>SUM(Q37)</f>
        <v>0</v>
      </c>
      <c r="S36" s="133">
        <v>0</v>
      </c>
      <c r="T36" s="134">
        <f>SUM(S37)</f>
        <v>0</v>
      </c>
      <c r="X36" s="128"/>
      <c r="Y36" s="128"/>
      <c r="Z36" s="128">
        <v>0</v>
      </c>
      <c r="AA36" s="128">
        <v>0</v>
      </c>
      <c r="AB36" s="109">
        <f t="shared" ref="AB36:AB37" si="10">IFERROR(X36-Q36,0)</f>
        <v>0</v>
      </c>
      <c r="AC36" s="109">
        <f t="shared" ref="AC36:AC37" si="11">IFERROR(Y36-R36,0)</f>
        <v>0</v>
      </c>
      <c r="AD36" s="109">
        <f t="shared" ref="AD36:AD37" si="12">IFERROR(Z36-S36,0)</f>
        <v>0</v>
      </c>
      <c r="AE36" s="109">
        <f t="shared" ref="AE36:AE37" si="13">IFERROR(AA36-T36,0)</f>
        <v>0</v>
      </c>
      <c r="AH36" s="10"/>
      <c r="AI36" s="11"/>
      <c r="AJ36" s="10"/>
      <c r="AK36" s="11"/>
      <c r="AL36" s="10"/>
      <c r="AM36" s="11">
        <v>79885923</v>
      </c>
      <c r="AN36" s="10"/>
      <c r="AO36" s="11">
        <v>-79885923</v>
      </c>
      <c r="AP36" s="10"/>
      <c r="AQ36" s="11"/>
      <c r="AR36" s="10">
        <v>0</v>
      </c>
      <c r="AS36" s="11">
        <v>0</v>
      </c>
      <c r="AT36" s="10">
        <v>0</v>
      </c>
      <c r="AU36" s="11">
        <v>79885923</v>
      </c>
      <c r="AV36" s="10"/>
      <c r="AW36" s="11">
        <v>0</v>
      </c>
      <c r="AY36" s="10">
        <f t="shared" si="4"/>
        <v>0</v>
      </c>
      <c r="AZ36" s="11">
        <f t="shared" si="5"/>
        <v>0</v>
      </c>
      <c r="BC36" s="16"/>
      <c r="BD36" s="17" t="s">
        <v>824</v>
      </c>
      <c r="BE36" s="17"/>
      <c r="BF36" s="17"/>
      <c r="BG36" s="3"/>
      <c r="BH36" s="3"/>
      <c r="BI36" s="4"/>
    </row>
    <row r="37" spans="1:61" ht="15" customHeight="1">
      <c r="B37" s="16"/>
      <c r="C37" s="17"/>
      <c r="D37" s="17" t="s">
        <v>288</v>
      </c>
      <c r="E37" s="17" t="s">
        <v>895</v>
      </c>
      <c r="F37" s="3"/>
      <c r="G37" s="3"/>
      <c r="H37" s="4"/>
      <c r="J37" s="16"/>
      <c r="K37" s="17"/>
      <c r="L37" s="17" t="s">
        <v>825</v>
      </c>
      <c r="M37" s="17" t="s">
        <v>828</v>
      </c>
      <c r="N37" s="3"/>
      <c r="O37" s="3"/>
      <c r="P37" s="4"/>
      <c r="Q37" s="133"/>
      <c r="R37" s="134"/>
      <c r="S37" s="133">
        <v>0</v>
      </c>
      <c r="T37" s="134"/>
      <c r="X37" s="128"/>
      <c r="Y37" s="128"/>
      <c r="Z37" s="128">
        <v>0</v>
      </c>
      <c r="AA37" s="128">
        <v>0</v>
      </c>
      <c r="AB37" s="109">
        <f t="shared" si="10"/>
        <v>0</v>
      </c>
      <c r="AC37" s="109">
        <f t="shared" si="11"/>
        <v>0</v>
      </c>
      <c r="AD37" s="109">
        <f t="shared" si="12"/>
        <v>0</v>
      </c>
      <c r="AE37" s="109">
        <f t="shared" si="13"/>
        <v>0</v>
      </c>
      <c r="AH37" s="10"/>
      <c r="AI37" s="11"/>
      <c r="AJ37" s="10"/>
      <c r="AK37" s="11"/>
      <c r="AL37" s="10">
        <v>79885923</v>
      </c>
      <c r="AM37" s="11"/>
      <c r="AN37" s="10">
        <v>-79885923</v>
      </c>
      <c r="AO37" s="11"/>
      <c r="AP37" s="10"/>
      <c r="AQ37" s="11"/>
      <c r="AR37" s="10">
        <v>0</v>
      </c>
      <c r="AS37" s="11">
        <v>0</v>
      </c>
      <c r="AT37" s="10">
        <v>79885923</v>
      </c>
      <c r="AU37" s="11">
        <v>0</v>
      </c>
      <c r="AV37" s="10"/>
      <c r="AW37" s="11"/>
      <c r="AY37" s="10">
        <f t="shared" si="4"/>
        <v>0</v>
      </c>
      <c r="AZ37" s="11">
        <f t="shared" si="5"/>
        <v>0</v>
      </c>
      <c r="BC37" s="16"/>
      <c r="BD37" s="17"/>
      <c r="BE37" s="17" t="s">
        <v>289</v>
      </c>
      <c r="BF37" s="17" t="s">
        <v>828</v>
      </c>
      <c r="BG37" s="3"/>
      <c r="BH37" s="3"/>
      <c r="BI37" s="4"/>
    </row>
    <row r="38" spans="1:61" ht="15" customHeight="1">
      <c r="B38" s="16"/>
      <c r="C38" s="17" t="s">
        <v>688</v>
      </c>
      <c r="D38" s="17"/>
      <c r="E38" s="3"/>
      <c r="F38" s="3"/>
      <c r="G38" s="3"/>
      <c r="H38" s="4"/>
      <c r="J38" s="16"/>
      <c r="K38" s="17" t="s">
        <v>826</v>
      </c>
      <c r="L38" s="17"/>
      <c r="M38" s="3"/>
      <c r="N38" s="3"/>
      <c r="O38" s="3"/>
      <c r="P38" s="4"/>
      <c r="Q38" s="133"/>
      <c r="R38" s="134">
        <f>SUM(Q39:Q40)</f>
        <v>4630046643</v>
      </c>
      <c r="S38" s="133">
        <v>0</v>
      </c>
      <c r="T38" s="134">
        <f>SUM(S39:S40)</f>
        <v>2676101826</v>
      </c>
      <c r="X38" s="128"/>
      <c r="Y38" s="128">
        <v>4630046643</v>
      </c>
      <c r="Z38" s="128">
        <v>0</v>
      </c>
      <c r="AA38" s="128">
        <v>2676101826</v>
      </c>
      <c r="AB38" s="109">
        <f t="shared" ref="AB38:AB69" si="14">IFERROR(X38-Q38,0)</f>
        <v>0</v>
      </c>
      <c r="AC38" s="109">
        <f t="shared" ref="AC38:AC69" si="15">IFERROR(Y38-R38,0)</f>
        <v>0</v>
      </c>
      <c r="AD38" s="109">
        <f t="shared" ref="AD38:AD69" si="16">IFERROR(Z38-S38,0)</f>
        <v>0</v>
      </c>
      <c r="AE38" s="109">
        <f t="shared" ref="AE38:AE69" si="17">IFERROR(AA38-T38,0)</f>
        <v>0</v>
      </c>
      <c r="AH38" s="10"/>
      <c r="AI38" s="11">
        <f>SUM(AH39:AH40)</f>
        <v>1957317469</v>
      </c>
      <c r="AJ38" s="10">
        <v>0</v>
      </c>
      <c r="AK38" s="11">
        <v>3301645807</v>
      </c>
      <c r="AL38" s="10">
        <v>0</v>
      </c>
      <c r="AM38" s="11">
        <v>-663955981</v>
      </c>
      <c r="AN38" s="10">
        <v>0</v>
      </c>
      <c r="AO38" s="11">
        <v>1119434568</v>
      </c>
      <c r="AP38" s="10"/>
      <c r="AQ38" s="11">
        <v>1090453037</v>
      </c>
      <c r="AR38" s="10">
        <v>0</v>
      </c>
      <c r="AS38" s="11">
        <v>1585648789</v>
      </c>
      <c r="AT38" s="10">
        <v>0</v>
      </c>
      <c r="AU38" s="11">
        <v>4595007295</v>
      </c>
      <c r="AV38" s="10"/>
      <c r="AW38" s="11">
        <v>5697024711</v>
      </c>
      <c r="AY38" s="10">
        <f t="shared" si="4"/>
        <v>0</v>
      </c>
      <c r="AZ38" s="11">
        <f t="shared" si="5"/>
        <v>2676101826</v>
      </c>
      <c r="BC38" s="16"/>
      <c r="BD38" s="17" t="s">
        <v>826</v>
      </c>
      <c r="BE38" s="17"/>
      <c r="BF38" s="3"/>
      <c r="BG38" s="3"/>
      <c r="BH38" s="3"/>
      <c r="BI38" s="4"/>
    </row>
    <row r="39" spans="1:61" ht="15" customHeight="1">
      <c r="B39" s="16"/>
      <c r="C39" s="17"/>
      <c r="D39" s="17" t="s">
        <v>686</v>
      </c>
      <c r="E39" s="17" t="s">
        <v>689</v>
      </c>
      <c r="F39" s="3"/>
      <c r="G39" s="3"/>
      <c r="H39" s="4"/>
      <c r="J39" s="16"/>
      <c r="K39" s="17"/>
      <c r="L39" s="17" t="s">
        <v>289</v>
      </c>
      <c r="M39" s="17" t="s">
        <v>321</v>
      </c>
      <c r="N39" s="3"/>
      <c r="O39" s="3"/>
      <c r="P39" s="4"/>
      <c r="Q39" s="133">
        <v>1478901575</v>
      </c>
      <c r="R39" s="134"/>
      <c r="S39" s="133">
        <v>6148944</v>
      </c>
      <c r="T39" s="134"/>
      <c r="X39" s="128">
        <v>1478901575</v>
      </c>
      <c r="Y39" s="128"/>
      <c r="Z39" s="128">
        <v>6148944</v>
      </c>
      <c r="AA39" s="128">
        <v>0</v>
      </c>
      <c r="AB39" s="109">
        <f t="shared" si="14"/>
        <v>0</v>
      </c>
      <c r="AC39" s="109">
        <f t="shared" si="15"/>
        <v>0</v>
      </c>
      <c r="AD39" s="109">
        <f t="shared" si="16"/>
        <v>0</v>
      </c>
      <c r="AE39" s="109">
        <f t="shared" si="17"/>
        <v>0</v>
      </c>
      <c r="AH39" s="10">
        <v>234675859</v>
      </c>
      <c r="AI39" s="11" t="s">
        <v>0</v>
      </c>
      <c r="AJ39" s="10">
        <v>362394033</v>
      </c>
      <c r="AK39" s="11">
        <v>0</v>
      </c>
      <c r="AL39" s="10">
        <v>487759381</v>
      </c>
      <c r="AM39" s="11">
        <v>0</v>
      </c>
      <c r="AN39" s="10">
        <v>136040618</v>
      </c>
      <c r="AO39" s="11">
        <v>0</v>
      </c>
      <c r="AP39" s="10">
        <v>1176404</v>
      </c>
      <c r="AQ39" s="11"/>
      <c r="AR39" s="10">
        <v>4972540</v>
      </c>
      <c r="AS39" s="11">
        <v>0</v>
      </c>
      <c r="AT39" s="10">
        <v>1084829273</v>
      </c>
      <c r="AU39" s="11">
        <v>0</v>
      </c>
      <c r="AV39" s="10">
        <v>879132507</v>
      </c>
      <c r="AW39" s="11"/>
      <c r="AY39" s="10">
        <f t="shared" si="4"/>
        <v>6148944</v>
      </c>
      <c r="AZ39" s="11">
        <f t="shared" si="5"/>
        <v>0</v>
      </c>
      <c r="BC39" s="16"/>
      <c r="BD39" s="17"/>
      <c r="BE39" s="17" t="s">
        <v>289</v>
      </c>
      <c r="BF39" s="17" t="s">
        <v>321</v>
      </c>
      <c r="BG39" s="3"/>
      <c r="BH39" s="3"/>
      <c r="BI39" s="4"/>
    </row>
    <row r="40" spans="1:61" ht="15" customHeight="1">
      <c r="B40" s="16"/>
      <c r="C40" s="17"/>
      <c r="D40" s="17" t="s">
        <v>687</v>
      </c>
      <c r="E40" s="17" t="s">
        <v>690</v>
      </c>
      <c r="F40" s="3"/>
      <c r="G40" s="3"/>
      <c r="H40" s="4"/>
      <c r="J40" s="16"/>
      <c r="K40" s="17"/>
      <c r="L40" s="17" t="s">
        <v>291</v>
      </c>
      <c r="M40" s="17" t="s">
        <v>322</v>
      </c>
      <c r="N40" s="3"/>
      <c r="O40" s="3"/>
      <c r="P40" s="4"/>
      <c r="Q40" s="133">
        <v>3151145068</v>
      </c>
      <c r="R40" s="134"/>
      <c r="S40" s="133">
        <v>2669952882</v>
      </c>
      <c r="T40" s="134"/>
      <c r="X40" s="128">
        <v>3151145068</v>
      </c>
      <c r="Y40" s="128"/>
      <c r="Z40" s="128">
        <v>2669952882</v>
      </c>
      <c r="AA40" s="128">
        <v>0</v>
      </c>
      <c r="AB40" s="109">
        <f t="shared" si="14"/>
        <v>0</v>
      </c>
      <c r="AC40" s="109">
        <f t="shared" si="15"/>
        <v>0</v>
      </c>
      <c r="AD40" s="109">
        <f t="shared" si="16"/>
        <v>0</v>
      </c>
      <c r="AE40" s="109">
        <f t="shared" si="17"/>
        <v>0</v>
      </c>
      <c r="AH40" s="10">
        <v>1722641610</v>
      </c>
      <c r="AI40" s="11" t="s">
        <v>0</v>
      </c>
      <c r="AJ40" s="10">
        <v>2939251774</v>
      </c>
      <c r="AK40" s="11">
        <v>0</v>
      </c>
      <c r="AL40" s="10">
        <v>-1151715362</v>
      </c>
      <c r="AM40" s="11">
        <v>0</v>
      </c>
      <c r="AN40" s="10">
        <v>983393950</v>
      </c>
      <c r="AO40" s="11">
        <v>0</v>
      </c>
      <c r="AP40" s="10">
        <v>1089276633</v>
      </c>
      <c r="AQ40" s="11"/>
      <c r="AR40" s="10">
        <v>1580676249</v>
      </c>
      <c r="AS40" s="11">
        <v>0</v>
      </c>
      <c r="AT40" s="10">
        <v>3510178022</v>
      </c>
      <c r="AU40" s="11">
        <v>0</v>
      </c>
      <c r="AV40" s="10">
        <v>4817892204</v>
      </c>
      <c r="AW40" s="11"/>
      <c r="AY40" s="10">
        <f t="shared" si="4"/>
        <v>2669952882</v>
      </c>
      <c r="AZ40" s="11">
        <f t="shared" si="5"/>
        <v>0</v>
      </c>
      <c r="BC40" s="16"/>
      <c r="BD40" s="17"/>
      <c r="BE40" s="17" t="s">
        <v>291</v>
      </c>
      <c r="BF40" s="17" t="s">
        <v>322</v>
      </c>
      <c r="BG40" s="3"/>
      <c r="BH40" s="3"/>
      <c r="BI40" s="4"/>
    </row>
    <row r="41" spans="1:61" ht="15" customHeight="1">
      <c r="B41" s="18"/>
      <c r="C41" s="19" t="s">
        <v>691</v>
      </c>
      <c r="D41" s="19"/>
      <c r="E41" s="3"/>
      <c r="F41" s="3"/>
      <c r="G41" s="3"/>
      <c r="H41" s="4"/>
      <c r="J41" s="18"/>
      <c r="K41" s="19" t="s">
        <v>827</v>
      </c>
      <c r="L41" s="19"/>
      <c r="M41" s="3"/>
      <c r="N41" s="3"/>
      <c r="O41" s="3"/>
      <c r="P41" s="4"/>
      <c r="Q41" s="133"/>
      <c r="R41" s="134">
        <f>SUM(Q42:Q46)</f>
        <v>5751344449</v>
      </c>
      <c r="S41" s="133">
        <v>0</v>
      </c>
      <c r="T41" s="134">
        <f>SUM(S42:S46)</f>
        <v>5561789613</v>
      </c>
      <c r="X41" s="128"/>
      <c r="Y41" s="128">
        <v>5751344449</v>
      </c>
      <c r="Z41" s="128">
        <v>0</v>
      </c>
      <c r="AA41" s="128">
        <v>5561789613</v>
      </c>
      <c r="AB41" s="109">
        <f t="shared" si="14"/>
        <v>0</v>
      </c>
      <c r="AC41" s="109">
        <f t="shared" si="15"/>
        <v>0</v>
      </c>
      <c r="AD41" s="109">
        <f t="shared" si="16"/>
        <v>0</v>
      </c>
      <c r="AE41" s="109">
        <f t="shared" si="17"/>
        <v>0</v>
      </c>
      <c r="AH41" s="10"/>
      <c r="AI41" s="11">
        <f>SUM(AH42:AH46)</f>
        <v>1374418283</v>
      </c>
      <c r="AJ41" s="10">
        <v>0</v>
      </c>
      <c r="AK41" s="11">
        <v>1673894222</v>
      </c>
      <c r="AL41" s="10">
        <v>0</v>
      </c>
      <c r="AM41" s="11">
        <v>73313749</v>
      </c>
      <c r="AN41" s="10">
        <v>0</v>
      </c>
      <c r="AO41" s="11">
        <v>517287000</v>
      </c>
      <c r="AP41" s="10"/>
      <c r="AQ41" s="11">
        <v>2135177444</v>
      </c>
      <c r="AR41" s="10">
        <v>0</v>
      </c>
      <c r="AS41" s="11">
        <v>3426612169</v>
      </c>
      <c r="AT41" s="10">
        <v>0</v>
      </c>
      <c r="AU41" s="11">
        <v>3121626254</v>
      </c>
      <c r="AV41" s="10"/>
      <c r="AW41" s="11">
        <v>4485391853</v>
      </c>
      <c r="AY41" s="10">
        <f t="shared" si="4"/>
        <v>0</v>
      </c>
      <c r="AZ41" s="11">
        <f t="shared" si="5"/>
        <v>5561789613</v>
      </c>
      <c r="BC41" s="18"/>
      <c r="BD41" s="19" t="s">
        <v>827</v>
      </c>
      <c r="BE41" s="19"/>
      <c r="BF41" s="3"/>
      <c r="BG41" s="3"/>
      <c r="BH41" s="3"/>
      <c r="BI41" s="4"/>
    </row>
    <row r="42" spans="1:61" ht="15" customHeight="1">
      <c r="B42" s="18"/>
      <c r="C42" s="19"/>
      <c r="D42" s="19" t="s">
        <v>686</v>
      </c>
      <c r="E42" s="19" t="s">
        <v>692</v>
      </c>
      <c r="F42" s="3"/>
      <c r="G42" s="3"/>
      <c r="H42" s="4"/>
      <c r="J42" s="18"/>
      <c r="K42" s="19"/>
      <c r="L42" s="19" t="s">
        <v>311</v>
      </c>
      <c r="M42" s="19" t="s">
        <v>323</v>
      </c>
      <c r="N42" s="3"/>
      <c r="O42" s="3"/>
      <c r="P42" s="4"/>
      <c r="Q42" s="133">
        <v>3234499001</v>
      </c>
      <c r="R42" s="134"/>
      <c r="S42" s="133">
        <v>3093829264</v>
      </c>
      <c r="T42" s="134"/>
      <c r="X42" s="128">
        <v>3234499001</v>
      </c>
      <c r="Y42" s="128"/>
      <c r="Z42" s="128">
        <v>3093829264</v>
      </c>
      <c r="AA42" s="128">
        <v>0</v>
      </c>
      <c r="AB42" s="109">
        <f t="shared" si="14"/>
        <v>0</v>
      </c>
      <c r="AC42" s="109">
        <f t="shared" si="15"/>
        <v>0</v>
      </c>
      <c r="AD42" s="109">
        <f t="shared" si="16"/>
        <v>0</v>
      </c>
      <c r="AE42" s="109">
        <f t="shared" si="17"/>
        <v>0</v>
      </c>
      <c r="AH42" s="10">
        <v>1161763165</v>
      </c>
      <c r="AI42" s="11" t="s">
        <v>0</v>
      </c>
      <c r="AJ42" s="10">
        <v>310338071</v>
      </c>
      <c r="AK42" s="11">
        <v>0</v>
      </c>
      <c r="AL42" s="10">
        <v>35814276</v>
      </c>
      <c r="AM42" s="11">
        <v>0</v>
      </c>
      <c r="AN42" s="10">
        <v>531225150</v>
      </c>
      <c r="AO42" s="11">
        <v>0</v>
      </c>
      <c r="AP42" s="10">
        <v>1734521474</v>
      </c>
      <c r="AQ42" s="11"/>
      <c r="AR42" s="10">
        <v>1359307790</v>
      </c>
      <c r="AS42" s="11">
        <v>0</v>
      </c>
      <c r="AT42" s="10">
        <v>1507915512</v>
      </c>
      <c r="AU42" s="11">
        <v>0</v>
      </c>
      <c r="AV42" s="10">
        <v>2761895269</v>
      </c>
      <c r="AW42" s="11"/>
      <c r="AY42" s="10">
        <f t="shared" si="4"/>
        <v>3093829264</v>
      </c>
      <c r="AZ42" s="11">
        <f t="shared" si="5"/>
        <v>0</v>
      </c>
      <c r="BC42" s="18"/>
      <c r="BD42" s="19"/>
      <c r="BE42" s="19" t="s">
        <v>289</v>
      </c>
      <c r="BF42" s="19" t="s">
        <v>323</v>
      </c>
      <c r="BG42" s="3"/>
      <c r="BH42" s="3"/>
      <c r="BI42" s="4"/>
    </row>
    <row r="43" spans="1:61" ht="15" customHeight="1">
      <c r="B43" s="18"/>
      <c r="C43" s="19"/>
      <c r="D43" s="19" t="s">
        <v>687</v>
      </c>
      <c r="E43" s="19" t="s">
        <v>693</v>
      </c>
      <c r="F43" s="3"/>
      <c r="G43" s="3"/>
      <c r="H43" s="4"/>
      <c r="J43" s="18"/>
      <c r="K43" s="19"/>
      <c r="L43" s="19" t="s">
        <v>312</v>
      </c>
      <c r="M43" s="19" t="s">
        <v>324</v>
      </c>
      <c r="N43" s="3"/>
      <c r="O43" s="3"/>
      <c r="P43" s="4"/>
      <c r="Q43" s="133">
        <v>1938373844</v>
      </c>
      <c r="R43" s="134"/>
      <c r="S43" s="133">
        <v>2212069445</v>
      </c>
      <c r="T43" s="134"/>
      <c r="X43" s="128">
        <v>1938373844</v>
      </c>
      <c r="Y43" s="128"/>
      <c r="Z43" s="128">
        <v>2212069445</v>
      </c>
      <c r="AA43" s="128">
        <v>0</v>
      </c>
      <c r="AB43" s="109">
        <f t="shared" si="14"/>
        <v>0</v>
      </c>
      <c r="AC43" s="109">
        <f t="shared" si="15"/>
        <v>0</v>
      </c>
      <c r="AD43" s="109">
        <f t="shared" si="16"/>
        <v>0</v>
      </c>
      <c r="AE43" s="109">
        <f t="shared" si="17"/>
        <v>0</v>
      </c>
      <c r="AH43" s="10">
        <v>149359958</v>
      </c>
      <c r="AI43" s="11"/>
      <c r="AJ43" s="10">
        <v>1185169903</v>
      </c>
      <c r="AK43" s="11">
        <v>0</v>
      </c>
      <c r="AL43" s="10">
        <v>14549</v>
      </c>
      <c r="AM43" s="11">
        <v>0</v>
      </c>
      <c r="AN43" s="10">
        <v>125268</v>
      </c>
      <c r="AO43" s="11">
        <v>0</v>
      </c>
      <c r="AP43" s="10">
        <v>251121951</v>
      </c>
      <c r="AQ43" s="11"/>
      <c r="AR43" s="10">
        <v>1960947494</v>
      </c>
      <c r="AS43" s="11">
        <v>0</v>
      </c>
      <c r="AT43" s="10">
        <v>1334544410</v>
      </c>
      <c r="AU43" s="11">
        <v>0</v>
      </c>
      <c r="AV43" s="10">
        <v>802934346</v>
      </c>
      <c r="AW43" s="11"/>
      <c r="AY43" s="10">
        <f t="shared" si="4"/>
        <v>2212069445</v>
      </c>
      <c r="AZ43" s="11">
        <f t="shared" si="5"/>
        <v>0</v>
      </c>
      <c r="BC43" s="18"/>
      <c r="BD43" s="19"/>
      <c r="BE43" s="19" t="s">
        <v>291</v>
      </c>
      <c r="BF43" s="19" t="s">
        <v>324</v>
      </c>
      <c r="BG43" s="3"/>
      <c r="BH43" s="3"/>
      <c r="BI43" s="4"/>
    </row>
    <row r="44" spans="1:61" ht="15" customHeight="1">
      <c r="B44" s="18"/>
      <c r="C44" s="19"/>
      <c r="D44" s="19" t="s">
        <v>299</v>
      </c>
      <c r="E44" s="19" t="s">
        <v>694</v>
      </c>
      <c r="F44" s="3"/>
      <c r="G44" s="3"/>
      <c r="H44" s="4"/>
      <c r="J44" s="18"/>
      <c r="K44" s="19"/>
      <c r="L44" s="19" t="s">
        <v>299</v>
      </c>
      <c r="M44" s="19" t="s">
        <v>325</v>
      </c>
      <c r="N44" s="3"/>
      <c r="O44" s="3"/>
      <c r="P44" s="4"/>
      <c r="Q44" s="133">
        <v>572471604</v>
      </c>
      <c r="R44" s="134"/>
      <c r="S44" s="133">
        <v>254690904</v>
      </c>
      <c r="T44" s="134"/>
      <c r="X44" s="128">
        <v>572471604</v>
      </c>
      <c r="Y44" s="128"/>
      <c r="Z44" s="128">
        <v>254690904</v>
      </c>
      <c r="AA44" s="128">
        <v>0</v>
      </c>
      <c r="AB44" s="109">
        <f t="shared" si="14"/>
        <v>0</v>
      </c>
      <c r="AC44" s="109">
        <f t="shared" si="15"/>
        <v>0</v>
      </c>
      <c r="AD44" s="109">
        <f t="shared" si="16"/>
        <v>0</v>
      </c>
      <c r="AE44" s="109">
        <f t="shared" si="17"/>
        <v>0</v>
      </c>
      <c r="AH44" s="10">
        <v>63295160</v>
      </c>
      <c r="AI44" s="11"/>
      <c r="AJ44" s="10">
        <v>35534750</v>
      </c>
      <c r="AK44" s="11">
        <v>0</v>
      </c>
      <c r="AL44" s="10">
        <v>37457000</v>
      </c>
      <c r="AM44" s="11">
        <v>0</v>
      </c>
      <c r="AN44" s="10">
        <v>-1143800</v>
      </c>
      <c r="AO44" s="11">
        <v>0</v>
      </c>
      <c r="AP44" s="10">
        <v>149534019</v>
      </c>
      <c r="AQ44" s="11"/>
      <c r="AR44" s="10">
        <v>105156885</v>
      </c>
      <c r="AS44" s="11">
        <v>0</v>
      </c>
      <c r="AT44" s="10">
        <v>136286910</v>
      </c>
      <c r="AU44" s="11">
        <v>0</v>
      </c>
      <c r="AV44" s="10">
        <v>920562238</v>
      </c>
      <c r="AW44" s="11"/>
      <c r="AY44" s="10">
        <f t="shared" si="4"/>
        <v>254690904</v>
      </c>
      <c r="AZ44" s="11">
        <f t="shared" si="5"/>
        <v>0</v>
      </c>
      <c r="BC44" s="18"/>
      <c r="BD44" s="19"/>
      <c r="BE44" s="19" t="s">
        <v>299</v>
      </c>
      <c r="BF44" s="19" t="s">
        <v>325</v>
      </c>
      <c r="BG44" s="3"/>
      <c r="BH44" s="3"/>
      <c r="BI44" s="4"/>
    </row>
    <row r="45" spans="1:61" ht="15" customHeight="1">
      <c r="B45" s="18"/>
      <c r="C45" s="19"/>
      <c r="D45" s="19" t="s">
        <v>300</v>
      </c>
      <c r="E45" s="19" t="s">
        <v>695</v>
      </c>
      <c r="F45" s="3"/>
      <c r="G45" s="3"/>
      <c r="H45" s="4"/>
      <c r="J45" s="18"/>
      <c r="K45" s="19"/>
      <c r="L45" s="19" t="s">
        <v>300</v>
      </c>
      <c r="M45" s="19" t="s">
        <v>326</v>
      </c>
      <c r="N45" s="3"/>
      <c r="O45" s="3"/>
      <c r="P45" s="4"/>
      <c r="Q45" s="133">
        <v>0</v>
      </c>
      <c r="R45" s="134"/>
      <c r="S45" s="133">
        <v>0</v>
      </c>
      <c r="T45" s="134"/>
      <c r="X45" s="128">
        <v>0</v>
      </c>
      <c r="Y45" s="128"/>
      <c r="Z45" s="128">
        <v>0</v>
      </c>
      <c r="AA45" s="128">
        <v>0</v>
      </c>
      <c r="AB45" s="109">
        <f t="shared" si="14"/>
        <v>0</v>
      </c>
      <c r="AC45" s="109">
        <f t="shared" si="15"/>
        <v>0</v>
      </c>
      <c r="AD45" s="109">
        <f t="shared" si="16"/>
        <v>0</v>
      </c>
      <c r="AE45" s="109">
        <f t="shared" si="17"/>
        <v>0</v>
      </c>
      <c r="AH45" s="10"/>
      <c r="AI45" s="11" t="s">
        <v>0</v>
      </c>
      <c r="AJ45" s="10">
        <v>142521644</v>
      </c>
      <c r="AK45" s="11">
        <v>0</v>
      </c>
      <c r="AL45" s="10">
        <v>0</v>
      </c>
      <c r="AM45" s="11">
        <v>0</v>
      </c>
      <c r="AN45" s="10">
        <v>-12919618</v>
      </c>
      <c r="AO45" s="11">
        <v>0</v>
      </c>
      <c r="AP45" s="10">
        <v>0</v>
      </c>
      <c r="AQ45" s="11"/>
      <c r="AR45" s="10">
        <v>0</v>
      </c>
      <c r="AS45" s="11">
        <v>0</v>
      </c>
      <c r="AT45" s="10">
        <v>142521644</v>
      </c>
      <c r="AU45" s="11">
        <v>0</v>
      </c>
      <c r="AV45" s="10">
        <v>0</v>
      </c>
      <c r="AW45" s="11"/>
      <c r="AY45" s="10">
        <f t="shared" si="4"/>
        <v>0</v>
      </c>
      <c r="AZ45" s="11">
        <f t="shared" si="5"/>
        <v>0</v>
      </c>
      <c r="BC45" s="18"/>
      <c r="BD45" s="19"/>
      <c r="BE45" s="19" t="s">
        <v>300</v>
      </c>
      <c r="BF45" s="19" t="s">
        <v>326</v>
      </c>
      <c r="BG45" s="3"/>
      <c r="BH45" s="3"/>
      <c r="BI45" s="4"/>
    </row>
    <row r="46" spans="1:61" ht="15" customHeight="1">
      <c r="B46" s="18"/>
      <c r="C46" s="19"/>
      <c r="D46" s="19" t="s">
        <v>301</v>
      </c>
      <c r="E46" s="19" t="s">
        <v>696</v>
      </c>
      <c r="F46" s="3"/>
      <c r="G46" s="3"/>
      <c r="H46" s="4"/>
      <c r="J46" s="18"/>
      <c r="K46" s="19"/>
      <c r="L46" s="19" t="s">
        <v>301</v>
      </c>
      <c r="M46" s="19" t="s">
        <v>286</v>
      </c>
      <c r="N46" s="3"/>
      <c r="O46" s="3"/>
      <c r="P46" s="4"/>
      <c r="Q46" s="133">
        <v>6000000</v>
      </c>
      <c r="R46" s="134"/>
      <c r="S46" s="133">
        <v>1200000</v>
      </c>
      <c r="T46" s="134"/>
      <c r="X46" s="128">
        <v>6000000</v>
      </c>
      <c r="Y46" s="128"/>
      <c r="Z46" s="128">
        <v>1200000</v>
      </c>
      <c r="AA46" s="128">
        <v>0</v>
      </c>
      <c r="AB46" s="109">
        <f t="shared" si="14"/>
        <v>0</v>
      </c>
      <c r="AC46" s="109">
        <f t="shared" si="15"/>
        <v>0</v>
      </c>
      <c r="AD46" s="109">
        <f t="shared" si="16"/>
        <v>0</v>
      </c>
      <c r="AE46" s="109">
        <f t="shared" si="17"/>
        <v>0</v>
      </c>
      <c r="AH46" s="10"/>
      <c r="AI46" s="11"/>
      <c r="AJ46" s="10">
        <v>329854</v>
      </c>
      <c r="AK46" s="11">
        <v>0</v>
      </c>
      <c r="AL46" s="10">
        <v>27924</v>
      </c>
      <c r="AM46" s="11">
        <v>0</v>
      </c>
      <c r="AN46" s="10">
        <v>0</v>
      </c>
      <c r="AO46" s="11">
        <v>0</v>
      </c>
      <c r="AP46" s="10">
        <v>0</v>
      </c>
      <c r="AQ46" s="11"/>
      <c r="AR46" s="10">
        <v>1200000</v>
      </c>
      <c r="AS46" s="11">
        <v>0</v>
      </c>
      <c r="AT46" s="10">
        <v>357778</v>
      </c>
      <c r="AU46" s="11">
        <v>0</v>
      </c>
      <c r="AV46" s="10">
        <v>0</v>
      </c>
      <c r="AW46" s="11"/>
      <c r="AY46" s="10">
        <f t="shared" si="4"/>
        <v>1200000</v>
      </c>
      <c r="AZ46" s="11">
        <f t="shared" si="5"/>
        <v>0</v>
      </c>
      <c r="BC46" s="18"/>
      <c r="BD46" s="19"/>
      <c r="BE46" s="19" t="s">
        <v>301</v>
      </c>
      <c r="BF46" s="19" t="s">
        <v>286</v>
      </c>
      <c r="BG46" s="3"/>
      <c r="BH46" s="3"/>
      <c r="BI46" s="4"/>
    </row>
    <row r="47" spans="1:61" ht="15" customHeight="1">
      <c r="B47" s="18" t="s">
        <v>697</v>
      </c>
      <c r="C47" s="19"/>
      <c r="D47" s="19"/>
      <c r="E47" s="3"/>
      <c r="F47" s="3"/>
      <c r="G47" s="3"/>
      <c r="H47" s="4"/>
      <c r="J47" s="18" t="s">
        <v>207</v>
      </c>
      <c r="K47" s="19"/>
      <c r="L47" s="19"/>
      <c r="M47" s="3"/>
      <c r="N47" s="3"/>
      <c r="O47" s="3"/>
      <c r="P47" s="4"/>
      <c r="Q47" s="133"/>
      <c r="R47" s="134">
        <f>SUM(R48,R55,R63,R68,R72,R75,R78,R102)</f>
        <v>986416742346</v>
      </c>
      <c r="S47" s="133">
        <v>0</v>
      </c>
      <c r="T47" s="134">
        <f>SUM(T48,T55,T63,T68,T72,T75,T78,T102)</f>
        <v>466198971596</v>
      </c>
      <c r="X47" s="128"/>
      <c r="Y47" s="128">
        <v>986416742346</v>
      </c>
      <c r="Z47" s="128">
        <v>0</v>
      </c>
      <c r="AA47" s="128">
        <v>466198971596</v>
      </c>
      <c r="AB47" s="109">
        <f t="shared" si="14"/>
        <v>0</v>
      </c>
      <c r="AC47" s="109">
        <f t="shared" si="15"/>
        <v>0</v>
      </c>
      <c r="AD47" s="109">
        <f t="shared" si="16"/>
        <v>0</v>
      </c>
      <c r="AE47" s="109">
        <f t="shared" si="17"/>
        <v>0</v>
      </c>
      <c r="AH47" s="10"/>
      <c r="AI47" s="11">
        <f>SUM(AI48,AI55,AI63,AI68,AI72,AI75,AI78,AI102)</f>
        <v>256877871883</v>
      </c>
      <c r="AJ47" s="10">
        <v>0</v>
      </c>
      <c r="AK47" s="11">
        <v>253624179733</v>
      </c>
      <c r="AL47" s="10">
        <v>0</v>
      </c>
      <c r="AM47" s="11">
        <v>198444661165</v>
      </c>
      <c r="AN47" s="10">
        <v>0</v>
      </c>
      <c r="AO47" s="11">
        <v>288052867968</v>
      </c>
      <c r="AP47" s="10"/>
      <c r="AQ47" s="11">
        <v>233595388650</v>
      </c>
      <c r="AR47" s="10">
        <v>0</v>
      </c>
      <c r="AS47" s="11">
        <v>232603582946</v>
      </c>
      <c r="AT47" s="10">
        <v>0</v>
      </c>
      <c r="AU47" s="11">
        <v>708946712781</v>
      </c>
      <c r="AV47" s="10"/>
      <c r="AW47" s="11">
        <v>646678777357</v>
      </c>
      <c r="AY47" s="10">
        <f t="shared" si="4"/>
        <v>0</v>
      </c>
      <c r="AZ47" s="11">
        <f t="shared" si="5"/>
        <v>466198971596</v>
      </c>
      <c r="BC47" s="18" t="s">
        <v>207</v>
      </c>
      <c r="BD47" s="19"/>
      <c r="BE47" s="19"/>
      <c r="BF47" s="3"/>
      <c r="BG47" s="3"/>
      <c r="BH47" s="3"/>
      <c r="BI47" s="4"/>
    </row>
    <row r="48" spans="1:61" ht="15" customHeight="1">
      <c r="B48" s="18"/>
      <c r="C48" s="19" t="s">
        <v>698</v>
      </c>
      <c r="D48" s="19"/>
      <c r="E48" s="3"/>
      <c r="F48" s="3"/>
      <c r="G48" s="3"/>
      <c r="H48" s="4"/>
      <c r="J48" s="18"/>
      <c r="K48" s="19" t="s">
        <v>3</v>
      </c>
      <c r="L48" s="19"/>
      <c r="M48" s="3"/>
      <c r="N48" s="3"/>
      <c r="O48" s="3"/>
      <c r="P48" s="4"/>
      <c r="Q48" s="133"/>
      <c r="R48" s="134">
        <f>SUM(Q49:Q54)</f>
        <v>23502341215</v>
      </c>
      <c r="S48" s="133">
        <v>0</v>
      </c>
      <c r="T48" s="134">
        <f>SUM(S49:S54)</f>
        <v>14291680761</v>
      </c>
      <c r="X48" s="128"/>
      <c r="Y48" s="128">
        <v>23502341215</v>
      </c>
      <c r="Z48" s="128">
        <v>0</v>
      </c>
      <c r="AA48" s="128">
        <v>14291680761</v>
      </c>
      <c r="AB48" s="109">
        <f t="shared" si="14"/>
        <v>0</v>
      </c>
      <c r="AC48" s="109">
        <f t="shared" si="15"/>
        <v>0</v>
      </c>
      <c r="AD48" s="109">
        <f t="shared" si="16"/>
        <v>0</v>
      </c>
      <c r="AE48" s="109">
        <f t="shared" si="17"/>
        <v>0</v>
      </c>
      <c r="AH48" s="10"/>
      <c r="AI48" s="11">
        <f>SUM(AH49:AH54)</f>
        <v>8011007801</v>
      </c>
      <c r="AJ48" s="10">
        <v>0</v>
      </c>
      <c r="AK48" s="11">
        <v>7861124504</v>
      </c>
      <c r="AL48" s="10">
        <v>0</v>
      </c>
      <c r="AM48" s="11">
        <v>6876036659</v>
      </c>
      <c r="AN48" s="10">
        <v>0</v>
      </c>
      <c r="AO48" s="11">
        <v>7355037530</v>
      </c>
      <c r="AP48" s="10"/>
      <c r="AQ48" s="11">
        <v>6895317360</v>
      </c>
      <c r="AR48" s="10">
        <v>0</v>
      </c>
      <c r="AS48" s="11">
        <v>7396363401</v>
      </c>
      <c r="AT48" s="10">
        <v>0</v>
      </c>
      <c r="AU48" s="11">
        <v>22748168964</v>
      </c>
      <c r="AV48" s="10"/>
      <c r="AW48" s="11">
        <v>11209936529</v>
      </c>
      <c r="AY48" s="10">
        <f t="shared" si="4"/>
        <v>0</v>
      </c>
      <c r="AZ48" s="11">
        <f t="shared" si="5"/>
        <v>14291680761</v>
      </c>
      <c r="BC48" s="18"/>
      <c r="BD48" s="19" t="s">
        <v>3</v>
      </c>
      <c r="BE48" s="19"/>
      <c r="BF48" s="3"/>
      <c r="BG48" s="3"/>
      <c r="BH48" s="3"/>
      <c r="BI48" s="4"/>
    </row>
    <row r="49" spans="1:61" ht="15" customHeight="1">
      <c r="B49" s="18"/>
      <c r="C49" s="19"/>
      <c r="D49" s="19" t="s">
        <v>686</v>
      </c>
      <c r="E49" s="19" t="s">
        <v>699</v>
      </c>
      <c r="F49" s="3"/>
      <c r="G49" s="3"/>
      <c r="H49" s="4"/>
      <c r="J49" s="18"/>
      <c r="K49" s="19"/>
      <c r="L49" s="19" t="s">
        <v>289</v>
      </c>
      <c r="M49" s="19" t="s">
        <v>327</v>
      </c>
      <c r="N49" s="3"/>
      <c r="O49" s="3"/>
      <c r="P49" s="4"/>
      <c r="Q49" s="133">
        <v>19691281003</v>
      </c>
      <c r="R49" s="134"/>
      <c r="S49" s="133">
        <v>11704453179</v>
      </c>
      <c r="T49" s="134"/>
      <c r="X49" s="128">
        <v>19691281003</v>
      </c>
      <c r="Y49" s="128"/>
      <c r="Z49" s="128">
        <v>11704453179</v>
      </c>
      <c r="AA49" s="128">
        <v>0</v>
      </c>
      <c r="AB49" s="109">
        <f t="shared" si="14"/>
        <v>0</v>
      </c>
      <c r="AC49" s="109">
        <f t="shared" si="15"/>
        <v>0</v>
      </c>
      <c r="AD49" s="109">
        <f t="shared" si="16"/>
        <v>0</v>
      </c>
      <c r="AE49" s="109">
        <f t="shared" si="17"/>
        <v>0</v>
      </c>
      <c r="AH49" s="10">
        <v>5935818938</v>
      </c>
      <c r="AI49" s="11" t="s">
        <v>0</v>
      </c>
      <c r="AJ49" s="10">
        <v>5914180012</v>
      </c>
      <c r="AK49" s="11">
        <v>0</v>
      </c>
      <c r="AL49" s="10">
        <v>5536412622</v>
      </c>
      <c r="AM49" s="11">
        <v>0</v>
      </c>
      <c r="AN49" s="10">
        <v>6059908068</v>
      </c>
      <c r="AO49" s="11"/>
      <c r="AP49" s="10">
        <v>5622133605</v>
      </c>
      <c r="AQ49" s="11"/>
      <c r="AR49" s="10">
        <v>6082319574</v>
      </c>
      <c r="AS49" s="11">
        <v>0</v>
      </c>
      <c r="AT49" s="10">
        <v>17386411572</v>
      </c>
      <c r="AU49" s="11">
        <v>0</v>
      </c>
      <c r="AV49" s="10">
        <v>9538322682</v>
      </c>
      <c r="AW49" s="11"/>
      <c r="AY49" s="10">
        <f t="shared" si="4"/>
        <v>11704453179</v>
      </c>
      <c r="AZ49" s="11">
        <f t="shared" si="5"/>
        <v>0</v>
      </c>
      <c r="BC49" s="18"/>
      <c r="BD49" s="19"/>
      <c r="BE49" s="19" t="s">
        <v>289</v>
      </c>
      <c r="BF49" s="19" t="s">
        <v>327</v>
      </c>
      <c r="BG49" s="3"/>
      <c r="BH49" s="3"/>
      <c r="BI49" s="4"/>
    </row>
    <row r="50" spans="1:61" ht="15" customHeight="1">
      <c r="B50" s="18"/>
      <c r="C50" s="19"/>
      <c r="D50" s="19" t="s">
        <v>687</v>
      </c>
      <c r="E50" s="19" t="s">
        <v>700</v>
      </c>
      <c r="F50" s="3"/>
      <c r="G50" s="3"/>
      <c r="H50" s="4"/>
      <c r="J50" s="18"/>
      <c r="K50" s="19"/>
      <c r="L50" s="19" t="s">
        <v>291</v>
      </c>
      <c r="M50" s="19" t="s">
        <v>328</v>
      </c>
      <c r="N50" s="3"/>
      <c r="O50" s="3"/>
      <c r="P50" s="4"/>
      <c r="Q50" s="133">
        <v>191924485</v>
      </c>
      <c r="R50" s="134"/>
      <c r="S50" s="133">
        <v>153614186</v>
      </c>
      <c r="T50" s="134"/>
      <c r="X50" s="128">
        <v>191924485</v>
      </c>
      <c r="Y50" s="128"/>
      <c r="Z50" s="128">
        <v>153614186</v>
      </c>
      <c r="AA50" s="128">
        <v>0</v>
      </c>
      <c r="AB50" s="109">
        <f t="shared" si="14"/>
        <v>0</v>
      </c>
      <c r="AC50" s="109">
        <f t="shared" si="15"/>
        <v>0</v>
      </c>
      <c r="AD50" s="109">
        <f t="shared" si="16"/>
        <v>0</v>
      </c>
      <c r="AE50" s="109">
        <f t="shared" si="17"/>
        <v>0</v>
      </c>
      <c r="AH50" s="10">
        <v>112000411</v>
      </c>
      <c r="AI50" s="11" t="s">
        <v>0</v>
      </c>
      <c r="AJ50" s="10">
        <v>139430486</v>
      </c>
      <c r="AK50" s="11">
        <v>0</v>
      </c>
      <c r="AL50" s="10">
        <v>120557880</v>
      </c>
      <c r="AM50" s="11">
        <v>0</v>
      </c>
      <c r="AN50" s="10">
        <v>66990022</v>
      </c>
      <c r="AO50" s="11"/>
      <c r="AP50" s="10">
        <v>80207048</v>
      </c>
      <c r="AQ50" s="11"/>
      <c r="AR50" s="10">
        <v>73407138</v>
      </c>
      <c r="AS50" s="11">
        <v>0</v>
      </c>
      <c r="AT50" s="10">
        <v>371988777</v>
      </c>
      <c r="AU50" s="11">
        <v>0</v>
      </c>
      <c r="AV50" s="10">
        <v>73490966</v>
      </c>
      <c r="AW50" s="11"/>
      <c r="AY50" s="10">
        <f t="shared" si="4"/>
        <v>153614186</v>
      </c>
      <c r="AZ50" s="11">
        <f t="shared" si="5"/>
        <v>0</v>
      </c>
      <c r="BC50" s="18"/>
      <c r="BD50" s="19"/>
      <c r="BE50" s="19" t="s">
        <v>291</v>
      </c>
      <c r="BF50" s="19" t="s">
        <v>328</v>
      </c>
      <c r="BG50" s="3"/>
      <c r="BH50" s="3"/>
      <c r="BI50" s="4"/>
    </row>
    <row r="51" spans="1:61" ht="15" customHeight="1">
      <c r="B51" s="18"/>
      <c r="C51" s="19"/>
      <c r="D51" s="19" t="s">
        <v>299</v>
      </c>
      <c r="E51" s="19" t="s">
        <v>701</v>
      </c>
      <c r="F51" s="3"/>
      <c r="G51" s="3"/>
      <c r="H51" s="4"/>
      <c r="J51" s="18"/>
      <c r="K51" s="19"/>
      <c r="L51" s="19" t="s">
        <v>299</v>
      </c>
      <c r="M51" s="19" t="s">
        <v>329</v>
      </c>
      <c r="N51" s="3"/>
      <c r="O51" s="3"/>
      <c r="P51" s="4"/>
      <c r="Q51" s="133">
        <v>0</v>
      </c>
      <c r="R51" s="134"/>
      <c r="S51" s="133">
        <v>0</v>
      </c>
      <c r="T51" s="134"/>
      <c r="X51" s="128">
        <v>0</v>
      </c>
      <c r="Y51" s="128"/>
      <c r="Z51" s="128">
        <v>0</v>
      </c>
      <c r="AA51" s="128">
        <v>0</v>
      </c>
      <c r="AB51" s="109">
        <f t="shared" si="14"/>
        <v>0</v>
      </c>
      <c r="AC51" s="109">
        <f t="shared" si="15"/>
        <v>0</v>
      </c>
      <c r="AD51" s="109">
        <f t="shared" si="16"/>
        <v>0</v>
      </c>
      <c r="AE51" s="109">
        <f t="shared" si="17"/>
        <v>0</v>
      </c>
      <c r="AH51" s="10"/>
      <c r="AI51" s="11"/>
      <c r="AJ51" s="10">
        <v>0</v>
      </c>
      <c r="AK51" s="11">
        <v>0</v>
      </c>
      <c r="AL51" s="10">
        <v>0</v>
      </c>
      <c r="AM51" s="11">
        <v>0</v>
      </c>
      <c r="AN51" s="10">
        <v>0</v>
      </c>
      <c r="AO51" s="11"/>
      <c r="AP51" s="10">
        <v>0</v>
      </c>
      <c r="AQ51" s="11"/>
      <c r="AR51" s="10">
        <v>0</v>
      </c>
      <c r="AS51" s="11">
        <v>0</v>
      </c>
      <c r="AT51" s="10">
        <v>0</v>
      </c>
      <c r="AU51" s="11">
        <v>0</v>
      </c>
      <c r="AV51" s="10">
        <v>0</v>
      </c>
      <c r="AW51" s="11"/>
      <c r="AY51" s="10">
        <f t="shared" si="4"/>
        <v>0</v>
      </c>
      <c r="AZ51" s="11">
        <f t="shared" si="5"/>
        <v>0</v>
      </c>
      <c r="BC51" s="18"/>
      <c r="BD51" s="19"/>
      <c r="BE51" s="19" t="s">
        <v>299</v>
      </c>
      <c r="BF51" s="19" t="s">
        <v>329</v>
      </c>
      <c r="BG51" s="3"/>
      <c r="BH51" s="3"/>
      <c r="BI51" s="4"/>
    </row>
    <row r="52" spans="1:61" ht="15" customHeight="1">
      <c r="B52" s="18"/>
      <c r="C52" s="19"/>
      <c r="D52" s="19" t="s">
        <v>300</v>
      </c>
      <c r="E52" s="19" t="s">
        <v>702</v>
      </c>
      <c r="F52" s="3"/>
      <c r="G52" s="3"/>
      <c r="H52" s="4"/>
      <c r="J52" s="18"/>
      <c r="K52" s="19"/>
      <c r="L52" s="19" t="s">
        <v>300</v>
      </c>
      <c r="M52" s="19" t="s">
        <v>330</v>
      </c>
      <c r="N52" s="3"/>
      <c r="O52" s="3"/>
      <c r="P52" s="4"/>
      <c r="Q52" s="133">
        <v>35934313</v>
      </c>
      <c r="R52" s="134"/>
      <c r="S52" s="133">
        <v>35931561</v>
      </c>
      <c r="T52" s="134"/>
      <c r="X52" s="128">
        <v>35934313</v>
      </c>
      <c r="Y52" s="128"/>
      <c r="Z52" s="128">
        <v>35931561</v>
      </c>
      <c r="AA52" s="128">
        <v>0</v>
      </c>
      <c r="AB52" s="109">
        <f t="shared" si="14"/>
        <v>0</v>
      </c>
      <c r="AC52" s="109">
        <f t="shared" si="15"/>
        <v>0</v>
      </c>
      <c r="AD52" s="109">
        <f t="shared" si="16"/>
        <v>0</v>
      </c>
      <c r="AE52" s="109">
        <f t="shared" si="17"/>
        <v>0</v>
      </c>
      <c r="AH52" s="10">
        <v>206659775</v>
      </c>
      <c r="AI52" s="11" t="s">
        <v>0</v>
      </c>
      <c r="AJ52" s="10">
        <v>30776059</v>
      </c>
      <c r="AK52" s="11">
        <v>0</v>
      </c>
      <c r="AL52" s="10">
        <v>4863555</v>
      </c>
      <c r="AM52" s="11">
        <v>0</v>
      </c>
      <c r="AN52" s="10">
        <v>4068443</v>
      </c>
      <c r="AO52" s="11"/>
      <c r="AP52" s="10">
        <v>20392922</v>
      </c>
      <c r="AQ52" s="11"/>
      <c r="AR52" s="10">
        <v>15538639</v>
      </c>
      <c r="AS52" s="11">
        <v>0</v>
      </c>
      <c r="AT52" s="10">
        <v>242299389</v>
      </c>
      <c r="AU52" s="11">
        <v>0</v>
      </c>
      <c r="AV52" s="10">
        <v>13434313</v>
      </c>
      <c r="AW52" s="11"/>
      <c r="AY52" s="10">
        <f t="shared" si="4"/>
        <v>35931561</v>
      </c>
      <c r="AZ52" s="11">
        <f t="shared" si="5"/>
        <v>0</v>
      </c>
      <c r="BC52" s="18"/>
      <c r="BD52" s="19"/>
      <c r="BE52" s="19" t="s">
        <v>300</v>
      </c>
      <c r="BF52" s="19" t="s">
        <v>330</v>
      </c>
      <c r="BG52" s="3"/>
      <c r="BH52" s="3"/>
      <c r="BI52" s="4"/>
    </row>
    <row r="53" spans="1:61" ht="15" customHeight="1">
      <c r="B53" s="18"/>
      <c r="C53" s="19"/>
      <c r="D53" s="19" t="s">
        <v>301</v>
      </c>
      <c r="E53" s="19" t="s">
        <v>703</v>
      </c>
      <c r="F53" s="3"/>
      <c r="G53" s="3"/>
      <c r="H53" s="4"/>
      <c r="J53" s="18"/>
      <c r="K53" s="19"/>
      <c r="L53" s="19" t="s">
        <v>301</v>
      </c>
      <c r="M53" s="19" t="s">
        <v>331</v>
      </c>
      <c r="N53" s="3"/>
      <c r="O53" s="3"/>
      <c r="P53" s="4"/>
      <c r="Q53" s="133">
        <v>410698601</v>
      </c>
      <c r="R53" s="134"/>
      <c r="S53" s="133">
        <v>256900653</v>
      </c>
      <c r="T53" s="134"/>
      <c r="X53" s="128">
        <v>410698601</v>
      </c>
      <c r="Y53" s="128"/>
      <c r="Z53" s="128">
        <v>256900653</v>
      </c>
      <c r="AA53" s="128">
        <v>0</v>
      </c>
      <c r="AB53" s="109">
        <f t="shared" si="14"/>
        <v>0</v>
      </c>
      <c r="AC53" s="109">
        <f t="shared" si="15"/>
        <v>0</v>
      </c>
      <c r="AD53" s="109">
        <f t="shared" si="16"/>
        <v>0</v>
      </c>
      <c r="AE53" s="109">
        <f t="shared" si="17"/>
        <v>0</v>
      </c>
      <c r="AH53" s="10">
        <v>54035628</v>
      </c>
      <c r="AI53" s="11"/>
      <c r="AJ53" s="10">
        <v>81240159</v>
      </c>
      <c r="AK53" s="11">
        <v>0</v>
      </c>
      <c r="AL53" s="10">
        <v>118755912</v>
      </c>
      <c r="AM53" s="11">
        <v>0</v>
      </c>
      <c r="AN53" s="10">
        <v>140810601</v>
      </c>
      <c r="AO53" s="11"/>
      <c r="AP53" s="10">
        <v>150993531</v>
      </c>
      <c r="AQ53" s="11"/>
      <c r="AR53" s="10">
        <v>105907122</v>
      </c>
      <c r="AS53" s="11">
        <v>0</v>
      </c>
      <c r="AT53" s="10">
        <v>254031699</v>
      </c>
      <c r="AU53" s="11">
        <v>0</v>
      </c>
      <c r="AV53" s="10">
        <v>223648785</v>
      </c>
      <c r="AW53" s="11"/>
      <c r="AY53" s="10">
        <f t="shared" si="4"/>
        <v>256900653</v>
      </c>
      <c r="AZ53" s="11">
        <f t="shared" si="5"/>
        <v>0</v>
      </c>
      <c r="BC53" s="18"/>
      <c r="BD53" s="19"/>
      <c r="BE53" s="19" t="s">
        <v>301</v>
      </c>
      <c r="BF53" s="19" t="s">
        <v>331</v>
      </c>
      <c r="BG53" s="3"/>
      <c r="BH53" s="3"/>
      <c r="BI53" s="4"/>
    </row>
    <row r="54" spans="1:61" ht="15" customHeight="1">
      <c r="B54" s="18"/>
      <c r="C54" s="19"/>
      <c r="D54" s="19" t="s">
        <v>302</v>
      </c>
      <c r="E54" s="19" t="s">
        <v>704</v>
      </c>
      <c r="F54" s="3"/>
      <c r="G54" s="3"/>
      <c r="H54" s="4"/>
      <c r="J54" s="18"/>
      <c r="K54" s="19"/>
      <c r="L54" s="19" t="s">
        <v>302</v>
      </c>
      <c r="M54" s="19" t="s">
        <v>332</v>
      </c>
      <c r="N54" s="3"/>
      <c r="O54" s="3"/>
      <c r="P54" s="4"/>
      <c r="Q54" s="133">
        <v>3172502813</v>
      </c>
      <c r="R54" s="134"/>
      <c r="S54" s="133">
        <v>2140781182</v>
      </c>
      <c r="T54" s="134"/>
      <c r="X54" s="128">
        <v>3172502813</v>
      </c>
      <c r="Y54" s="128"/>
      <c r="Z54" s="128">
        <v>2140781182</v>
      </c>
      <c r="AA54" s="128">
        <v>0</v>
      </c>
      <c r="AB54" s="109">
        <f t="shared" si="14"/>
        <v>0</v>
      </c>
      <c r="AC54" s="109">
        <f t="shared" si="15"/>
        <v>0</v>
      </c>
      <c r="AD54" s="109">
        <f t="shared" si="16"/>
        <v>0</v>
      </c>
      <c r="AE54" s="109">
        <f t="shared" si="17"/>
        <v>0</v>
      </c>
      <c r="AH54" s="10">
        <v>1702493049</v>
      </c>
      <c r="AI54" s="11" t="s">
        <v>0</v>
      </c>
      <c r="AJ54" s="10">
        <v>1695497788</v>
      </c>
      <c r="AK54" s="11">
        <v>0</v>
      </c>
      <c r="AL54" s="10">
        <v>1095446690</v>
      </c>
      <c r="AM54" s="11">
        <v>0</v>
      </c>
      <c r="AN54" s="10">
        <v>1083260396</v>
      </c>
      <c r="AO54" s="11"/>
      <c r="AP54" s="10">
        <v>1021590254</v>
      </c>
      <c r="AQ54" s="11"/>
      <c r="AR54" s="10">
        <v>1119190928</v>
      </c>
      <c r="AS54" s="11">
        <v>0</v>
      </c>
      <c r="AT54" s="10">
        <v>4493437527</v>
      </c>
      <c r="AU54" s="11">
        <v>0</v>
      </c>
      <c r="AV54" s="10">
        <v>1361039783</v>
      </c>
      <c r="AW54" s="11"/>
      <c r="AY54" s="10">
        <f t="shared" si="4"/>
        <v>2140781182</v>
      </c>
      <c r="AZ54" s="11">
        <f t="shared" si="5"/>
        <v>0</v>
      </c>
      <c r="BC54" s="18"/>
      <c r="BD54" s="19"/>
      <c r="BE54" s="19" t="s">
        <v>302</v>
      </c>
      <c r="BF54" s="19" t="s">
        <v>332</v>
      </c>
      <c r="BG54" s="3"/>
      <c r="BH54" s="3"/>
      <c r="BI54" s="4"/>
    </row>
    <row r="55" spans="1:61" ht="15" customHeight="1">
      <c r="B55" s="18"/>
      <c r="C55" s="19" t="s">
        <v>705</v>
      </c>
      <c r="D55" s="19"/>
      <c r="E55" s="3"/>
      <c r="F55" s="3"/>
      <c r="G55" s="3"/>
      <c r="H55" s="4"/>
      <c r="J55" s="18"/>
      <c r="K55" s="19" t="s">
        <v>284</v>
      </c>
      <c r="L55" s="19"/>
      <c r="M55" s="3"/>
      <c r="N55" s="3"/>
      <c r="O55" s="3"/>
      <c r="P55" s="4"/>
      <c r="Q55" s="133"/>
      <c r="R55" s="134">
        <f>SUM(Q56:Q62)</f>
        <v>243347967795</v>
      </c>
      <c r="S55" s="133">
        <v>0</v>
      </c>
      <c r="T55" s="134">
        <f>SUM(S56:S62)</f>
        <v>97817150129</v>
      </c>
      <c r="X55" s="128"/>
      <c r="Y55" s="128">
        <v>243347967795</v>
      </c>
      <c r="Z55" s="128">
        <v>0</v>
      </c>
      <c r="AA55" s="128">
        <v>97817150129</v>
      </c>
      <c r="AB55" s="109">
        <f t="shared" si="14"/>
        <v>0</v>
      </c>
      <c r="AC55" s="109">
        <f t="shared" si="15"/>
        <v>0</v>
      </c>
      <c r="AD55" s="109">
        <f t="shared" si="16"/>
        <v>0</v>
      </c>
      <c r="AE55" s="109">
        <f t="shared" si="17"/>
        <v>0</v>
      </c>
      <c r="AH55" s="10"/>
      <c r="AI55" s="11">
        <f>SUM(AH56:AH62)</f>
        <v>63295565688</v>
      </c>
      <c r="AJ55" s="10">
        <v>0</v>
      </c>
      <c r="AK55" s="11">
        <v>91175446234</v>
      </c>
      <c r="AL55" s="10">
        <v>0</v>
      </c>
      <c r="AM55" s="11">
        <v>56912390861</v>
      </c>
      <c r="AN55" s="10">
        <v>0</v>
      </c>
      <c r="AO55" s="11">
        <v>63811745219</v>
      </c>
      <c r="AP55" s="10"/>
      <c r="AQ55" s="11">
        <v>34190992228</v>
      </c>
      <c r="AR55" s="10">
        <v>0</v>
      </c>
      <c r="AS55" s="11">
        <v>63626157901</v>
      </c>
      <c r="AT55" s="10">
        <v>0</v>
      </c>
      <c r="AU55" s="11">
        <v>211383402783</v>
      </c>
      <c r="AV55" s="10"/>
      <c r="AW55" s="11">
        <v>146116571797</v>
      </c>
      <c r="AY55" s="10">
        <f t="shared" si="4"/>
        <v>0</v>
      </c>
      <c r="AZ55" s="11">
        <f t="shared" si="5"/>
        <v>97817150129</v>
      </c>
      <c r="BC55" s="18"/>
      <c r="BD55" s="19" t="s">
        <v>284</v>
      </c>
      <c r="BE55" s="19"/>
      <c r="BF55" s="3"/>
      <c r="BG55" s="3"/>
      <c r="BH55" s="3"/>
      <c r="BI55" s="4"/>
    </row>
    <row r="56" spans="1:61" ht="15" customHeight="1">
      <c r="B56" s="18"/>
      <c r="C56" s="19"/>
      <c r="D56" s="19" t="s">
        <v>686</v>
      </c>
      <c r="E56" s="64" t="s">
        <v>706</v>
      </c>
      <c r="F56" s="3"/>
      <c r="G56" s="3"/>
      <c r="H56" s="4"/>
      <c r="J56" s="18"/>
      <c r="K56" s="19"/>
      <c r="L56" s="19" t="s">
        <v>770</v>
      </c>
      <c r="M56" s="19" t="s">
        <v>333</v>
      </c>
      <c r="N56" s="3"/>
      <c r="O56" s="3"/>
      <c r="P56" s="4"/>
      <c r="Q56" s="133">
        <v>172970097598</v>
      </c>
      <c r="R56" s="134"/>
      <c r="S56" s="133">
        <v>55708603622</v>
      </c>
      <c r="T56" s="134"/>
      <c r="X56" s="128">
        <v>172970097598</v>
      </c>
      <c r="Y56" s="128"/>
      <c r="Z56" s="128">
        <v>55708603622</v>
      </c>
      <c r="AA56" s="128">
        <v>0</v>
      </c>
      <c r="AB56" s="109">
        <f t="shared" ref="AB56:AB63" si="18">IFERROR(X56-Q56,0)</f>
        <v>0</v>
      </c>
      <c r="AC56" s="109">
        <f t="shared" ref="AC56:AC63" si="19">IFERROR(Y56-R56,0)</f>
        <v>0</v>
      </c>
      <c r="AD56" s="109">
        <f t="shared" ref="AD56:AD63" si="20">IFERROR(Z56-S56,0)</f>
        <v>0</v>
      </c>
      <c r="AE56" s="109">
        <f t="shared" ref="AE56:AE63" si="21">IFERROR(AA56-T56,0)</f>
        <v>0</v>
      </c>
      <c r="AH56" s="10">
        <v>34259356803</v>
      </c>
      <c r="AI56" s="11" t="s">
        <v>0</v>
      </c>
      <c r="AJ56" s="10">
        <v>50321040854</v>
      </c>
      <c r="AK56" s="11">
        <v>0</v>
      </c>
      <c r="AL56" s="10">
        <v>40224105748</v>
      </c>
      <c r="AM56" s="11">
        <v>0</v>
      </c>
      <c r="AN56" s="10">
        <v>49784053655</v>
      </c>
      <c r="AO56" s="11">
        <v>0</v>
      </c>
      <c r="AP56" s="10">
        <v>21268449629</v>
      </c>
      <c r="AQ56" s="11"/>
      <c r="AR56" s="10">
        <v>34440153993</v>
      </c>
      <c r="AS56" s="11">
        <v>0</v>
      </c>
      <c r="AT56" s="10">
        <v>124804503405</v>
      </c>
      <c r="AU56" s="11">
        <v>0</v>
      </c>
      <c r="AV56" s="10">
        <v>88135150537</v>
      </c>
      <c r="AW56" s="11"/>
      <c r="AY56" s="10">
        <f t="shared" si="4"/>
        <v>55708603622</v>
      </c>
      <c r="AZ56" s="11">
        <f t="shared" si="5"/>
        <v>0</v>
      </c>
      <c r="BC56" s="18"/>
      <c r="BD56" s="19"/>
      <c r="BE56" s="19" t="s">
        <v>289</v>
      </c>
      <c r="BF56" s="19" t="s">
        <v>333</v>
      </c>
      <c r="BG56" s="3"/>
      <c r="BH56" s="3"/>
      <c r="BI56" s="4"/>
    </row>
    <row r="57" spans="1:61" ht="15" customHeight="1">
      <c r="B57" s="18"/>
      <c r="C57" s="19"/>
      <c r="D57" s="19" t="s">
        <v>687</v>
      </c>
      <c r="E57" s="64" t="s">
        <v>707</v>
      </c>
      <c r="F57" s="3"/>
      <c r="G57" s="3"/>
      <c r="H57" s="4"/>
      <c r="J57" s="18"/>
      <c r="K57" s="19"/>
      <c r="L57" s="19" t="s">
        <v>767</v>
      </c>
      <c r="M57" s="19" t="s">
        <v>334</v>
      </c>
      <c r="N57" s="3"/>
      <c r="O57" s="3"/>
      <c r="P57" s="4"/>
      <c r="Q57" s="133">
        <v>11514838040</v>
      </c>
      <c r="R57" s="134"/>
      <c r="S57" s="133">
        <v>13281566548</v>
      </c>
      <c r="T57" s="134"/>
      <c r="X57" s="128">
        <v>11514838040</v>
      </c>
      <c r="Y57" s="128"/>
      <c r="Z57" s="128">
        <v>13281566548</v>
      </c>
      <c r="AA57" s="128">
        <v>0</v>
      </c>
      <c r="AB57" s="109">
        <f t="shared" si="18"/>
        <v>0</v>
      </c>
      <c r="AC57" s="109">
        <f t="shared" si="19"/>
        <v>0</v>
      </c>
      <c r="AD57" s="109">
        <f t="shared" si="20"/>
        <v>0</v>
      </c>
      <c r="AE57" s="109">
        <f t="shared" si="21"/>
        <v>0</v>
      </c>
      <c r="AH57" s="10">
        <v>5418685102</v>
      </c>
      <c r="AI57" s="11" t="s">
        <v>0</v>
      </c>
      <c r="AJ57" s="10">
        <v>6208157003</v>
      </c>
      <c r="AK57" s="11">
        <v>0</v>
      </c>
      <c r="AL57" s="10">
        <v>-1818689237</v>
      </c>
      <c r="AM57" s="11">
        <v>0</v>
      </c>
      <c r="AN57" s="10">
        <v>3008632045</v>
      </c>
      <c r="AO57" s="11">
        <v>0</v>
      </c>
      <c r="AP57" s="10">
        <v>3326631800</v>
      </c>
      <c r="AQ57" s="11"/>
      <c r="AR57" s="10">
        <v>9954934748</v>
      </c>
      <c r="AS57" s="11">
        <v>0</v>
      </c>
      <c r="AT57" s="10">
        <v>9808152868</v>
      </c>
      <c r="AU57" s="11">
        <v>0</v>
      </c>
      <c r="AV57" s="10">
        <v>17482040317</v>
      </c>
      <c r="AW57" s="11"/>
      <c r="AY57" s="10">
        <f t="shared" si="4"/>
        <v>13281566548</v>
      </c>
      <c r="AZ57" s="11">
        <f t="shared" si="5"/>
        <v>0</v>
      </c>
      <c r="BC57" s="18"/>
      <c r="BD57" s="19"/>
      <c r="BE57" s="19" t="s">
        <v>291</v>
      </c>
      <c r="BF57" s="19" t="s">
        <v>334</v>
      </c>
      <c r="BG57" s="3"/>
      <c r="BH57" s="3"/>
      <c r="BI57" s="4"/>
    </row>
    <row r="58" spans="1:61" ht="15" customHeight="1">
      <c r="B58" s="18"/>
      <c r="C58" s="19"/>
      <c r="D58" s="17" t="s">
        <v>946</v>
      </c>
      <c r="E58" s="64" t="s">
        <v>947</v>
      </c>
      <c r="F58" s="64"/>
      <c r="G58" s="64"/>
      <c r="H58" s="4"/>
      <c r="J58" s="18"/>
      <c r="K58" s="19"/>
      <c r="L58" s="19" t="s">
        <v>299</v>
      </c>
      <c r="M58" s="19" t="s">
        <v>923</v>
      </c>
      <c r="N58" s="3"/>
      <c r="O58" s="3"/>
      <c r="P58" s="4"/>
      <c r="Q58" s="133">
        <v>0</v>
      </c>
      <c r="R58" s="134"/>
      <c r="S58" s="133">
        <v>455393759</v>
      </c>
      <c r="T58" s="134"/>
      <c r="X58" s="157">
        <v>0</v>
      </c>
      <c r="Y58" s="128"/>
      <c r="Z58" s="128">
        <v>455393759</v>
      </c>
      <c r="AA58" s="128"/>
      <c r="AB58" s="109">
        <f t="shared" si="18"/>
        <v>0</v>
      </c>
      <c r="AC58" s="109">
        <f t="shared" si="19"/>
        <v>0</v>
      </c>
      <c r="AD58" s="109">
        <f t="shared" si="20"/>
        <v>0</v>
      </c>
      <c r="AE58" s="109">
        <f t="shared" si="21"/>
        <v>0</v>
      </c>
      <c r="AH58" s="10"/>
      <c r="AI58" s="11"/>
      <c r="AJ58" s="10"/>
      <c r="AK58" s="11"/>
      <c r="AL58" s="10"/>
      <c r="AM58" s="11"/>
      <c r="AN58" s="10"/>
      <c r="AO58" s="11"/>
      <c r="AP58" s="10"/>
      <c r="AQ58" s="11"/>
      <c r="AR58" s="10">
        <v>455393759</v>
      </c>
      <c r="AS58" s="11"/>
      <c r="AT58" s="10"/>
      <c r="AU58" s="11"/>
      <c r="AV58" s="10"/>
      <c r="AW58" s="11"/>
      <c r="AY58" s="10"/>
      <c r="AZ58" s="11"/>
      <c r="BC58" s="18"/>
      <c r="BD58" s="19"/>
      <c r="BE58" s="19"/>
      <c r="BF58" s="19"/>
      <c r="BG58" s="3"/>
      <c r="BH58" s="3"/>
      <c r="BI58" s="4"/>
    </row>
    <row r="59" spans="1:61" ht="15" customHeight="1">
      <c r="B59" s="18"/>
      <c r="C59" s="19"/>
      <c r="D59" s="19" t="s">
        <v>769</v>
      </c>
      <c r="E59" s="19" t="s">
        <v>708</v>
      </c>
      <c r="F59" s="3"/>
      <c r="G59" s="3"/>
      <c r="H59" s="4"/>
      <c r="J59" s="18"/>
      <c r="K59" s="19"/>
      <c r="L59" s="19" t="s">
        <v>876</v>
      </c>
      <c r="M59" s="19" t="s">
        <v>335</v>
      </c>
      <c r="N59" s="3"/>
      <c r="O59" s="3"/>
      <c r="P59" s="4"/>
      <c r="Q59" s="133">
        <v>4948711357</v>
      </c>
      <c r="R59" s="134"/>
      <c r="S59" s="133">
        <v>4599084197</v>
      </c>
      <c r="T59" s="134"/>
      <c r="X59" s="128">
        <v>4948711357</v>
      </c>
      <c r="Y59" s="128"/>
      <c r="Z59" s="128">
        <v>4599084197</v>
      </c>
      <c r="AA59" s="128">
        <v>0</v>
      </c>
      <c r="AB59" s="109">
        <f t="shared" si="18"/>
        <v>0</v>
      </c>
      <c r="AC59" s="109">
        <f t="shared" si="19"/>
        <v>0</v>
      </c>
      <c r="AD59" s="109">
        <f t="shared" si="20"/>
        <v>0</v>
      </c>
      <c r="AE59" s="109">
        <f t="shared" si="21"/>
        <v>0</v>
      </c>
      <c r="AH59" s="10">
        <v>717334324</v>
      </c>
      <c r="AI59" s="11" t="s">
        <v>0</v>
      </c>
      <c r="AJ59" s="10">
        <v>5418109914</v>
      </c>
      <c r="AK59" s="11">
        <v>0</v>
      </c>
      <c r="AL59" s="10">
        <v>-1132555939</v>
      </c>
      <c r="AM59" s="11">
        <v>0</v>
      </c>
      <c r="AN59" s="10">
        <v>-3617317756</v>
      </c>
      <c r="AO59" s="11">
        <v>0</v>
      </c>
      <c r="AP59" s="10">
        <v>242658988</v>
      </c>
      <c r="AQ59" s="11"/>
      <c r="AR59" s="10">
        <v>4356425209</v>
      </c>
      <c r="AS59" s="11">
        <v>0</v>
      </c>
      <c r="AT59" s="10">
        <v>5002888299</v>
      </c>
      <c r="AU59" s="11">
        <v>0</v>
      </c>
      <c r="AV59" s="10">
        <v>2448349550</v>
      </c>
      <c r="AW59" s="11"/>
      <c r="AY59" s="10">
        <f t="shared" si="4"/>
        <v>4599084197</v>
      </c>
      <c r="AZ59" s="11">
        <f t="shared" si="5"/>
        <v>0</v>
      </c>
      <c r="BC59" s="18"/>
      <c r="BD59" s="19"/>
      <c r="BE59" s="19" t="s">
        <v>300</v>
      </c>
      <c r="BF59" s="19" t="s">
        <v>335</v>
      </c>
      <c r="BG59" s="3"/>
      <c r="BH59" s="3"/>
      <c r="BI59" s="4"/>
    </row>
    <row r="60" spans="1:61" ht="15" customHeight="1">
      <c r="B60" s="18"/>
      <c r="C60" s="19"/>
      <c r="D60" s="19" t="s">
        <v>765</v>
      </c>
      <c r="E60" s="19" t="s">
        <v>709</v>
      </c>
      <c r="F60" s="3"/>
      <c r="G60" s="3"/>
      <c r="H60" s="4"/>
      <c r="J60" s="18"/>
      <c r="K60" s="19"/>
      <c r="L60" s="19" t="s">
        <v>924</v>
      </c>
      <c r="M60" s="19" t="s">
        <v>336</v>
      </c>
      <c r="N60" s="3"/>
      <c r="O60" s="3"/>
      <c r="P60" s="4"/>
      <c r="Q60" s="133">
        <v>50053026245</v>
      </c>
      <c r="R60" s="134"/>
      <c r="S60" s="133">
        <v>22056618985</v>
      </c>
      <c r="T60" s="134"/>
      <c r="X60" s="128">
        <v>50053026245</v>
      </c>
      <c r="Y60" s="128"/>
      <c r="Z60" s="128">
        <v>22056618985</v>
      </c>
      <c r="AA60" s="128">
        <v>0</v>
      </c>
      <c r="AB60" s="109">
        <f t="shared" si="18"/>
        <v>0</v>
      </c>
      <c r="AC60" s="109">
        <f t="shared" si="19"/>
        <v>0</v>
      </c>
      <c r="AD60" s="109">
        <f t="shared" si="20"/>
        <v>0</v>
      </c>
      <c r="AE60" s="109">
        <f t="shared" si="21"/>
        <v>0</v>
      </c>
      <c r="AH60" s="10">
        <v>17957409429</v>
      </c>
      <c r="AI60" s="11"/>
      <c r="AJ60" s="10">
        <v>29157625517</v>
      </c>
      <c r="AK60" s="11">
        <v>0</v>
      </c>
      <c r="AL60" s="10">
        <v>19140303721</v>
      </c>
      <c r="AM60" s="11">
        <v>0</v>
      </c>
      <c r="AN60" s="10">
        <v>14339840128</v>
      </c>
      <c r="AO60" s="11">
        <v>0</v>
      </c>
      <c r="AP60" s="10">
        <v>7459917452</v>
      </c>
      <c r="AQ60" s="11"/>
      <c r="AR60" s="10">
        <v>14596701533</v>
      </c>
      <c r="AS60" s="11">
        <v>0</v>
      </c>
      <c r="AT60" s="10">
        <v>66255338667</v>
      </c>
      <c r="AU60" s="11">
        <v>0</v>
      </c>
      <c r="AV60" s="10">
        <v>35101423500</v>
      </c>
      <c r="AW60" s="11"/>
      <c r="AY60" s="10">
        <f t="shared" si="4"/>
        <v>22056618985</v>
      </c>
      <c r="AZ60" s="11">
        <f t="shared" si="5"/>
        <v>0</v>
      </c>
      <c r="BC60" s="18"/>
      <c r="BD60" s="19"/>
      <c r="BE60" s="19" t="s">
        <v>301</v>
      </c>
      <c r="BF60" s="19" t="s">
        <v>336</v>
      </c>
      <c r="BG60" s="3"/>
      <c r="BH60" s="3"/>
      <c r="BI60" s="4"/>
    </row>
    <row r="61" spans="1:61" ht="15" customHeight="1">
      <c r="B61" s="18"/>
      <c r="C61" s="19"/>
      <c r="D61" s="19" t="s">
        <v>771</v>
      </c>
      <c r="E61" s="19" t="s">
        <v>710</v>
      </c>
      <c r="F61" s="3"/>
      <c r="G61" s="3"/>
      <c r="H61" s="4"/>
      <c r="J61" s="18"/>
      <c r="K61" s="19"/>
      <c r="L61" s="19" t="s">
        <v>925</v>
      </c>
      <c r="M61" s="19" t="s">
        <v>337</v>
      </c>
      <c r="N61" s="3"/>
      <c r="O61" s="3"/>
      <c r="P61" s="4"/>
      <c r="Q61" s="133">
        <v>822167750</v>
      </c>
      <c r="R61" s="134"/>
      <c r="S61" s="133">
        <v>116012730</v>
      </c>
      <c r="T61" s="134"/>
      <c r="X61" s="128">
        <v>822167750</v>
      </c>
      <c r="Y61" s="128"/>
      <c r="Z61" s="128">
        <v>116012730</v>
      </c>
      <c r="AA61" s="128">
        <v>0</v>
      </c>
      <c r="AB61" s="109">
        <f t="shared" si="18"/>
        <v>0</v>
      </c>
      <c r="AC61" s="109">
        <f t="shared" si="19"/>
        <v>0</v>
      </c>
      <c r="AD61" s="109">
        <f t="shared" si="20"/>
        <v>0</v>
      </c>
      <c r="AE61" s="109">
        <f t="shared" si="21"/>
        <v>0</v>
      </c>
      <c r="AH61" s="10">
        <v>2443707816</v>
      </c>
      <c r="AI61" s="11"/>
      <c r="AJ61" s="10">
        <v>-1238404308</v>
      </c>
      <c r="AK61" s="11">
        <v>0</v>
      </c>
      <c r="AL61" s="10">
        <v>-1032586778</v>
      </c>
      <c r="AM61" s="11">
        <v>0</v>
      </c>
      <c r="AN61" s="10">
        <v>141801272</v>
      </c>
      <c r="AO61" s="11">
        <v>0</v>
      </c>
      <c r="AP61" s="10">
        <v>402061430</v>
      </c>
      <c r="AQ61" s="11"/>
      <c r="AR61" s="10">
        <v>-286048700</v>
      </c>
      <c r="AS61" s="11">
        <v>0</v>
      </c>
      <c r="AT61" s="10">
        <v>172716730</v>
      </c>
      <c r="AU61" s="11">
        <v>0</v>
      </c>
      <c r="AV61" s="10">
        <v>925174705</v>
      </c>
      <c r="AW61" s="11"/>
      <c r="AY61" s="10">
        <f t="shared" si="4"/>
        <v>116012730</v>
      </c>
      <c r="AZ61" s="11">
        <f t="shared" si="5"/>
        <v>0</v>
      </c>
      <c r="BC61" s="18"/>
      <c r="BD61" s="19"/>
      <c r="BE61" s="19" t="s">
        <v>302</v>
      </c>
      <c r="BF61" s="19" t="s">
        <v>337</v>
      </c>
      <c r="BG61" s="3"/>
      <c r="BH61" s="3"/>
      <c r="BI61" s="4"/>
    </row>
    <row r="62" spans="1:61" ht="15" customHeight="1">
      <c r="B62" s="18"/>
      <c r="C62" s="19"/>
      <c r="D62" s="19" t="s">
        <v>481</v>
      </c>
      <c r="E62" s="19" t="s">
        <v>711</v>
      </c>
      <c r="F62" s="3"/>
      <c r="G62" s="3"/>
      <c r="H62" s="4"/>
      <c r="J62" s="18"/>
      <c r="K62" s="19"/>
      <c r="L62" s="19" t="s">
        <v>481</v>
      </c>
      <c r="M62" s="19" t="s">
        <v>338</v>
      </c>
      <c r="N62" s="3"/>
      <c r="O62" s="3"/>
      <c r="P62" s="4"/>
      <c r="Q62" s="133">
        <v>3039126805</v>
      </c>
      <c r="R62" s="134"/>
      <c r="S62" s="133">
        <v>1599870288</v>
      </c>
      <c r="T62" s="134"/>
      <c r="X62" s="128">
        <v>3039126805</v>
      </c>
      <c r="Y62" s="128"/>
      <c r="Z62" s="128">
        <v>1599870288</v>
      </c>
      <c r="AA62" s="128">
        <v>0</v>
      </c>
      <c r="AB62" s="109">
        <f t="shared" si="18"/>
        <v>0</v>
      </c>
      <c r="AC62" s="109">
        <f t="shared" si="19"/>
        <v>0</v>
      </c>
      <c r="AD62" s="109">
        <f t="shared" si="20"/>
        <v>0</v>
      </c>
      <c r="AE62" s="109">
        <f t="shared" si="21"/>
        <v>0</v>
      </c>
      <c r="AH62" s="10">
        <v>2499072214</v>
      </c>
      <c r="AI62" s="11"/>
      <c r="AJ62" s="10">
        <v>1308917254</v>
      </c>
      <c r="AK62" s="11">
        <v>0</v>
      </c>
      <c r="AL62" s="10">
        <v>1531813346</v>
      </c>
      <c r="AM62" s="11">
        <v>0</v>
      </c>
      <c r="AN62" s="10">
        <v>154735875</v>
      </c>
      <c r="AO62" s="11">
        <v>0</v>
      </c>
      <c r="AP62" s="10">
        <v>1491272929</v>
      </c>
      <c r="AQ62" s="11"/>
      <c r="AR62" s="10">
        <v>108597359</v>
      </c>
      <c r="AS62" s="11">
        <v>0</v>
      </c>
      <c r="AT62" s="10">
        <v>5339802814</v>
      </c>
      <c r="AU62" s="11">
        <v>0</v>
      </c>
      <c r="AV62" s="10">
        <v>2024433188</v>
      </c>
      <c r="AW62" s="11"/>
      <c r="AY62" s="10">
        <f t="shared" si="4"/>
        <v>1599870288</v>
      </c>
      <c r="AZ62" s="11">
        <f t="shared" si="5"/>
        <v>0</v>
      </c>
      <c r="BC62" s="18"/>
      <c r="BD62" s="19"/>
      <c r="BE62" s="19" t="s">
        <v>481</v>
      </c>
      <c r="BF62" s="19" t="s">
        <v>338</v>
      </c>
      <c r="BG62" s="3"/>
      <c r="BH62" s="3"/>
      <c r="BI62" s="4"/>
    </row>
    <row r="63" spans="1:61" ht="15" customHeight="1">
      <c r="B63" s="18"/>
      <c r="C63" s="19" t="s">
        <v>712</v>
      </c>
      <c r="D63" s="19"/>
      <c r="E63" s="3"/>
      <c r="F63" s="3"/>
      <c r="G63" s="3"/>
      <c r="H63" s="4"/>
      <c r="J63" s="18"/>
      <c r="K63" s="19" t="s">
        <v>165</v>
      </c>
      <c r="L63" s="19"/>
      <c r="M63" s="3"/>
      <c r="N63" s="3"/>
      <c r="O63" s="3"/>
      <c r="P63" s="4"/>
      <c r="Q63" s="133"/>
      <c r="R63" s="134">
        <f>SUM(Q64:Q67)</f>
        <v>614811046408</v>
      </c>
      <c r="S63" s="133">
        <v>0</v>
      </c>
      <c r="T63" s="134">
        <f>SUM(S64:S67)</f>
        <v>276650004430</v>
      </c>
      <c r="X63" s="128"/>
      <c r="Y63" s="128">
        <v>614811046408</v>
      </c>
      <c r="Z63" s="128">
        <v>0</v>
      </c>
      <c r="AA63" s="128">
        <v>276650004430</v>
      </c>
      <c r="AB63" s="109">
        <f t="shared" si="18"/>
        <v>0</v>
      </c>
      <c r="AC63" s="109">
        <f t="shared" si="19"/>
        <v>0</v>
      </c>
      <c r="AD63" s="109">
        <f t="shared" si="20"/>
        <v>0</v>
      </c>
      <c r="AE63" s="109">
        <f t="shared" si="21"/>
        <v>0</v>
      </c>
      <c r="AH63" s="10"/>
      <c r="AI63" s="11">
        <f>SUM(AH64:AH67)</f>
        <v>149368223109</v>
      </c>
      <c r="AJ63" s="10">
        <v>0</v>
      </c>
      <c r="AK63" s="11">
        <v>116642692968</v>
      </c>
      <c r="AL63" s="10">
        <v>0</v>
      </c>
      <c r="AM63" s="11">
        <v>103649945826</v>
      </c>
      <c r="AN63" s="10">
        <v>0</v>
      </c>
      <c r="AO63" s="11">
        <v>185210694325</v>
      </c>
      <c r="AP63" s="10"/>
      <c r="AQ63" s="11">
        <v>154505159107</v>
      </c>
      <c r="AR63" s="10">
        <v>0</v>
      </c>
      <c r="AS63" s="11">
        <v>122144845323</v>
      </c>
      <c r="AT63" s="10">
        <v>0</v>
      </c>
      <c r="AU63" s="11">
        <v>369660861903</v>
      </c>
      <c r="AV63" s="10"/>
      <c r="AW63" s="11">
        <v>434766123428</v>
      </c>
      <c r="AY63" s="10">
        <f t="shared" si="4"/>
        <v>0</v>
      </c>
      <c r="AZ63" s="11">
        <f t="shared" si="5"/>
        <v>276650004430</v>
      </c>
      <c r="BC63" s="18"/>
      <c r="BD63" s="19" t="s">
        <v>165</v>
      </c>
      <c r="BE63" s="19"/>
      <c r="BF63" s="3"/>
      <c r="BG63" s="3"/>
      <c r="BH63" s="3"/>
      <c r="BI63" s="4"/>
    </row>
    <row r="64" spans="1:61" ht="15" customHeight="1">
      <c r="A64" s="31"/>
      <c r="B64" s="18"/>
      <c r="C64" s="19"/>
      <c r="D64" s="19" t="s">
        <v>686</v>
      </c>
      <c r="E64" s="17" t="s">
        <v>713</v>
      </c>
      <c r="F64" s="3"/>
      <c r="G64" s="3"/>
      <c r="H64" s="4"/>
      <c r="I64" s="31"/>
      <c r="J64" s="18"/>
      <c r="K64" s="19"/>
      <c r="L64" s="19" t="s">
        <v>311</v>
      </c>
      <c r="M64" s="19" t="s">
        <v>339</v>
      </c>
      <c r="N64" s="3"/>
      <c r="O64" s="3"/>
      <c r="P64" s="4"/>
      <c r="Q64" s="133">
        <v>608440828606</v>
      </c>
      <c r="R64" s="134"/>
      <c r="S64" s="133">
        <v>273418462237</v>
      </c>
      <c r="T64" s="134"/>
      <c r="X64" s="128">
        <v>608440828606</v>
      </c>
      <c r="Y64" s="128"/>
      <c r="Z64" s="128">
        <v>273418462237</v>
      </c>
      <c r="AA64" s="128">
        <v>0</v>
      </c>
      <c r="AB64" s="109">
        <f t="shared" si="14"/>
        <v>0</v>
      </c>
      <c r="AC64" s="109">
        <f t="shared" si="15"/>
        <v>0</v>
      </c>
      <c r="AD64" s="109">
        <f t="shared" si="16"/>
        <v>0</v>
      </c>
      <c r="AE64" s="109">
        <f t="shared" si="17"/>
        <v>0</v>
      </c>
      <c r="AH64" s="10">
        <v>146719874567</v>
      </c>
      <c r="AI64" s="11" t="s">
        <v>0</v>
      </c>
      <c r="AJ64" s="10">
        <v>110164380163</v>
      </c>
      <c r="AK64" s="11">
        <v>0</v>
      </c>
      <c r="AL64" s="10">
        <v>107704608780</v>
      </c>
      <c r="AM64" s="11">
        <v>0</v>
      </c>
      <c r="AN64" s="10">
        <v>186908941234</v>
      </c>
      <c r="AO64" s="11">
        <v>0</v>
      </c>
      <c r="AP64" s="10">
        <v>152227294998</v>
      </c>
      <c r="AQ64" s="11"/>
      <c r="AR64" s="10">
        <v>121191167239</v>
      </c>
      <c r="AS64" s="11">
        <v>0</v>
      </c>
      <c r="AT64" s="10">
        <v>364588863510</v>
      </c>
      <c r="AU64" s="11">
        <v>0</v>
      </c>
      <c r="AV64" s="10">
        <v>409988017718</v>
      </c>
      <c r="AW64" s="11"/>
      <c r="AY64" s="10">
        <f t="shared" si="4"/>
        <v>273418462237</v>
      </c>
      <c r="AZ64" s="11">
        <f t="shared" si="5"/>
        <v>0</v>
      </c>
      <c r="BC64" s="18"/>
      <c r="BD64" s="19"/>
      <c r="BE64" s="19" t="s">
        <v>289</v>
      </c>
      <c r="BF64" s="19" t="s">
        <v>339</v>
      </c>
      <c r="BG64" s="3"/>
      <c r="BH64" s="3"/>
      <c r="BI64" s="4"/>
    </row>
    <row r="65" spans="1:61" ht="15" customHeight="1">
      <c r="A65" s="31"/>
      <c r="B65" s="18"/>
      <c r="C65" s="19"/>
      <c r="D65" s="19" t="s">
        <v>687</v>
      </c>
      <c r="E65" s="17" t="s">
        <v>714</v>
      </c>
      <c r="F65" s="3"/>
      <c r="G65" s="3"/>
      <c r="H65" s="4"/>
      <c r="I65" s="31"/>
      <c r="J65" s="18"/>
      <c r="K65" s="19"/>
      <c r="L65" s="19" t="s">
        <v>312</v>
      </c>
      <c r="M65" s="19" t="s">
        <v>340</v>
      </c>
      <c r="N65" s="3"/>
      <c r="O65" s="3"/>
      <c r="P65" s="4"/>
      <c r="Q65" s="133">
        <v>6252793439</v>
      </c>
      <c r="R65" s="134"/>
      <c r="S65" s="133">
        <v>2088236632</v>
      </c>
      <c r="T65" s="134"/>
      <c r="X65" s="128">
        <v>6252793439</v>
      </c>
      <c r="Y65" s="128"/>
      <c r="Z65" s="128">
        <v>2088236632</v>
      </c>
      <c r="AA65" s="128">
        <v>0</v>
      </c>
      <c r="AB65" s="109">
        <f t="shared" si="14"/>
        <v>0</v>
      </c>
      <c r="AC65" s="109">
        <f t="shared" si="15"/>
        <v>0</v>
      </c>
      <c r="AD65" s="109">
        <f t="shared" si="16"/>
        <v>0</v>
      </c>
      <c r="AE65" s="109">
        <f t="shared" si="17"/>
        <v>0</v>
      </c>
      <c r="AH65" s="10">
        <v>2500831467</v>
      </c>
      <c r="AI65" s="11"/>
      <c r="AJ65" s="10">
        <v>5506186265</v>
      </c>
      <c r="AK65" s="11">
        <v>0</v>
      </c>
      <c r="AL65" s="10">
        <v>-4980864672</v>
      </c>
      <c r="AM65" s="11">
        <v>0</v>
      </c>
      <c r="AN65" s="10">
        <v>-1047457222</v>
      </c>
      <c r="AO65" s="11">
        <v>0</v>
      </c>
      <c r="AP65" s="10">
        <v>1517916506</v>
      </c>
      <c r="AQ65" s="11"/>
      <c r="AR65" s="10">
        <v>570320126</v>
      </c>
      <c r="AS65" s="11">
        <v>0</v>
      </c>
      <c r="AT65" s="10">
        <v>3026153060</v>
      </c>
      <c r="AU65" s="11">
        <v>0</v>
      </c>
      <c r="AV65" s="10">
        <v>24468447545</v>
      </c>
      <c r="AW65" s="11"/>
      <c r="AY65" s="10">
        <f t="shared" si="4"/>
        <v>2088236632</v>
      </c>
      <c r="AZ65" s="11">
        <f t="shared" si="5"/>
        <v>0</v>
      </c>
      <c r="BC65" s="18"/>
      <c r="BD65" s="19"/>
      <c r="BE65" s="19" t="s">
        <v>291</v>
      </c>
      <c r="BF65" s="19" t="s">
        <v>340</v>
      </c>
      <c r="BG65" s="3"/>
      <c r="BH65" s="3"/>
      <c r="BI65" s="4"/>
    </row>
    <row r="66" spans="1:61" ht="15" customHeight="1">
      <c r="A66" s="31"/>
      <c r="B66" s="18"/>
      <c r="C66" s="19"/>
      <c r="D66" s="19" t="s">
        <v>299</v>
      </c>
      <c r="E66" s="17" t="s">
        <v>715</v>
      </c>
      <c r="F66" s="3"/>
      <c r="G66" s="3"/>
      <c r="H66" s="4"/>
      <c r="I66" s="31"/>
      <c r="J66" s="18"/>
      <c r="K66" s="19"/>
      <c r="L66" s="19" t="s">
        <v>299</v>
      </c>
      <c r="M66" s="19" t="s">
        <v>341</v>
      </c>
      <c r="N66" s="3"/>
      <c r="O66" s="3"/>
      <c r="P66" s="4"/>
      <c r="Q66" s="133">
        <v>68569156</v>
      </c>
      <c r="R66" s="134"/>
      <c r="S66" s="133">
        <v>0</v>
      </c>
      <c r="T66" s="134"/>
      <c r="X66" s="128">
        <v>68569156</v>
      </c>
      <c r="Y66" s="128"/>
      <c r="Z66" s="128">
        <v>0</v>
      </c>
      <c r="AA66" s="128">
        <v>0</v>
      </c>
      <c r="AB66" s="109">
        <f t="shared" si="14"/>
        <v>0</v>
      </c>
      <c r="AC66" s="109">
        <f t="shared" si="15"/>
        <v>0</v>
      </c>
      <c r="AD66" s="109">
        <f t="shared" si="16"/>
        <v>0</v>
      </c>
      <c r="AE66" s="109">
        <f t="shared" si="17"/>
        <v>0</v>
      </c>
      <c r="AH66" s="10">
        <v>92723773</v>
      </c>
      <c r="AI66" s="11" t="s">
        <v>0</v>
      </c>
      <c r="AJ66" s="10">
        <v>78776533</v>
      </c>
      <c r="AK66" s="11">
        <v>0</v>
      </c>
      <c r="AL66" s="10">
        <v>15000000</v>
      </c>
      <c r="AM66" s="11">
        <v>0</v>
      </c>
      <c r="AN66" s="10">
        <v>0</v>
      </c>
      <c r="AO66" s="11">
        <v>0</v>
      </c>
      <c r="AP66" s="10">
        <v>0</v>
      </c>
      <c r="AQ66" s="11"/>
      <c r="AR66" s="10">
        <v>0</v>
      </c>
      <c r="AS66" s="11">
        <v>0</v>
      </c>
      <c r="AT66" s="10">
        <v>186500306</v>
      </c>
      <c r="AU66" s="11">
        <v>0</v>
      </c>
      <c r="AV66" s="10">
        <v>0</v>
      </c>
      <c r="AW66" s="11"/>
      <c r="AY66" s="10">
        <f t="shared" si="4"/>
        <v>0</v>
      </c>
      <c r="AZ66" s="11">
        <f t="shared" si="5"/>
        <v>0</v>
      </c>
      <c r="BC66" s="18"/>
      <c r="BD66" s="19"/>
      <c r="BE66" s="19" t="s">
        <v>299</v>
      </c>
      <c r="BF66" s="19" t="s">
        <v>341</v>
      </c>
      <c r="BG66" s="3"/>
      <c r="BH66" s="3"/>
      <c r="BI66" s="4"/>
    </row>
    <row r="67" spans="1:61" ht="15" customHeight="1">
      <c r="A67" s="31"/>
      <c r="B67" s="18"/>
      <c r="C67" s="19"/>
      <c r="D67" s="19" t="s">
        <v>300</v>
      </c>
      <c r="E67" s="17" t="s">
        <v>716</v>
      </c>
      <c r="F67" s="3"/>
      <c r="G67" s="3"/>
      <c r="H67" s="4"/>
      <c r="I67" s="31"/>
      <c r="J67" s="18"/>
      <c r="K67" s="19"/>
      <c r="L67" s="19" t="s">
        <v>300</v>
      </c>
      <c r="M67" s="19" t="s">
        <v>342</v>
      </c>
      <c r="N67" s="3"/>
      <c r="O67" s="3"/>
      <c r="P67" s="4"/>
      <c r="Q67" s="133">
        <v>48855207</v>
      </c>
      <c r="R67" s="134"/>
      <c r="S67" s="133">
        <v>1143305561</v>
      </c>
      <c r="T67" s="134"/>
      <c r="X67" s="128">
        <v>48855207</v>
      </c>
      <c r="Y67" s="128"/>
      <c r="Z67" s="128">
        <v>1143305561</v>
      </c>
      <c r="AA67" s="128">
        <v>0</v>
      </c>
      <c r="AB67" s="109">
        <f t="shared" si="14"/>
        <v>0</v>
      </c>
      <c r="AC67" s="109">
        <f t="shared" si="15"/>
        <v>0</v>
      </c>
      <c r="AD67" s="109">
        <f t="shared" si="16"/>
        <v>0</v>
      </c>
      <c r="AE67" s="109">
        <f t="shared" si="17"/>
        <v>0</v>
      </c>
      <c r="AH67" s="10">
        <v>54793302</v>
      </c>
      <c r="AI67" s="11"/>
      <c r="AJ67" s="10">
        <v>893350007</v>
      </c>
      <c r="AK67" s="11">
        <v>0</v>
      </c>
      <c r="AL67" s="10">
        <v>911201718</v>
      </c>
      <c r="AM67" s="11">
        <v>0</v>
      </c>
      <c r="AN67" s="10">
        <v>-650789687</v>
      </c>
      <c r="AO67" s="11">
        <v>0</v>
      </c>
      <c r="AP67" s="10">
        <v>759947603</v>
      </c>
      <c r="AQ67" s="11"/>
      <c r="AR67" s="10">
        <v>383357958</v>
      </c>
      <c r="AS67" s="11">
        <v>0</v>
      </c>
      <c r="AT67" s="10">
        <v>1859345027</v>
      </c>
      <c r="AU67" s="11">
        <v>0</v>
      </c>
      <c r="AV67" s="10">
        <v>309658165</v>
      </c>
      <c r="AW67" s="11"/>
      <c r="AY67" s="10">
        <f t="shared" si="4"/>
        <v>1143305561</v>
      </c>
      <c r="AZ67" s="11">
        <f t="shared" si="5"/>
        <v>0</v>
      </c>
      <c r="BC67" s="18"/>
      <c r="BD67" s="19"/>
      <c r="BE67" s="19" t="s">
        <v>300</v>
      </c>
      <c r="BF67" s="19" t="s">
        <v>342</v>
      </c>
      <c r="BG67" s="3"/>
      <c r="BH67" s="3"/>
      <c r="BI67" s="4"/>
    </row>
    <row r="68" spans="1:61" ht="15" customHeight="1">
      <c r="B68" s="18"/>
      <c r="C68" s="19" t="s">
        <v>717</v>
      </c>
      <c r="D68" s="19"/>
      <c r="E68" s="3"/>
      <c r="F68" s="3"/>
      <c r="G68" s="3"/>
      <c r="H68" s="4"/>
      <c r="J68" s="18"/>
      <c r="K68" s="19" t="s">
        <v>4</v>
      </c>
      <c r="L68" s="19"/>
      <c r="M68" s="3"/>
      <c r="N68" s="3"/>
      <c r="O68" s="3"/>
      <c r="P68" s="4"/>
      <c r="Q68" s="133"/>
      <c r="R68" s="134">
        <f>SUM(Q69:Q71)</f>
        <v>18751581680</v>
      </c>
      <c r="S68" s="133">
        <v>0</v>
      </c>
      <c r="T68" s="134">
        <f>SUM(S69:S71)</f>
        <v>17621986789</v>
      </c>
      <c r="X68" s="128"/>
      <c r="Y68" s="128">
        <v>18751581680</v>
      </c>
      <c r="Z68" s="128">
        <v>0</v>
      </c>
      <c r="AA68" s="128">
        <v>17621986789</v>
      </c>
      <c r="AB68" s="109">
        <f t="shared" si="14"/>
        <v>0</v>
      </c>
      <c r="AC68" s="109">
        <f t="shared" si="15"/>
        <v>0</v>
      </c>
      <c r="AD68" s="109">
        <f t="shared" si="16"/>
        <v>0</v>
      </c>
      <c r="AE68" s="109">
        <f t="shared" si="17"/>
        <v>0</v>
      </c>
      <c r="AH68" s="10"/>
      <c r="AI68" s="11">
        <f>SUM(AH69:AH71)</f>
        <v>6707943600</v>
      </c>
      <c r="AJ68" s="10">
        <v>0</v>
      </c>
      <c r="AK68" s="11">
        <v>8104265997</v>
      </c>
      <c r="AL68" s="10">
        <v>0</v>
      </c>
      <c r="AM68" s="11">
        <v>7980867999</v>
      </c>
      <c r="AN68" s="10">
        <v>0</v>
      </c>
      <c r="AO68" s="11">
        <v>8144384535</v>
      </c>
      <c r="AP68" s="10"/>
      <c r="AQ68" s="11">
        <v>8603279137</v>
      </c>
      <c r="AR68" s="10">
        <v>0</v>
      </c>
      <c r="AS68" s="11">
        <v>9018707652</v>
      </c>
      <c r="AT68" s="10">
        <v>0</v>
      </c>
      <c r="AU68" s="11">
        <v>22793077596</v>
      </c>
      <c r="AV68" s="10"/>
      <c r="AW68" s="11">
        <v>10456824611</v>
      </c>
      <c r="AY68" s="10">
        <f t="shared" si="4"/>
        <v>0</v>
      </c>
      <c r="AZ68" s="11">
        <f t="shared" si="5"/>
        <v>17621986789</v>
      </c>
      <c r="BC68" s="18"/>
      <c r="BD68" s="19" t="s">
        <v>4</v>
      </c>
      <c r="BE68" s="19"/>
      <c r="BF68" s="3"/>
      <c r="BG68" s="3"/>
      <c r="BH68" s="3"/>
      <c r="BI68" s="4"/>
    </row>
    <row r="69" spans="1:61" ht="15" customHeight="1">
      <c r="B69" s="18"/>
      <c r="C69" s="19"/>
      <c r="D69" s="19" t="s">
        <v>686</v>
      </c>
      <c r="E69" s="19" t="s">
        <v>718</v>
      </c>
      <c r="F69" s="3"/>
      <c r="G69" s="3"/>
      <c r="H69" s="4"/>
      <c r="J69" s="18"/>
      <c r="K69" s="19"/>
      <c r="L69" s="19" t="s">
        <v>289</v>
      </c>
      <c r="M69" s="19" t="s">
        <v>343</v>
      </c>
      <c r="N69" s="3"/>
      <c r="O69" s="3"/>
      <c r="P69" s="4"/>
      <c r="Q69" s="133">
        <v>3840350828</v>
      </c>
      <c r="R69" s="134"/>
      <c r="S69" s="133">
        <v>3702717210</v>
      </c>
      <c r="T69" s="134"/>
      <c r="X69" s="128">
        <v>3840350828</v>
      </c>
      <c r="Y69" s="128"/>
      <c r="Z69" s="128">
        <v>3702717210</v>
      </c>
      <c r="AA69" s="128">
        <v>0</v>
      </c>
      <c r="AB69" s="109">
        <f t="shared" si="14"/>
        <v>0</v>
      </c>
      <c r="AC69" s="109">
        <f t="shared" si="15"/>
        <v>0</v>
      </c>
      <c r="AD69" s="109">
        <f t="shared" si="16"/>
        <v>0</v>
      </c>
      <c r="AE69" s="109">
        <f t="shared" si="17"/>
        <v>0</v>
      </c>
      <c r="AH69" s="10">
        <v>894015060</v>
      </c>
      <c r="AI69" s="11" t="s">
        <v>0</v>
      </c>
      <c r="AJ69" s="10">
        <v>1317622119</v>
      </c>
      <c r="AK69" s="11">
        <v>0</v>
      </c>
      <c r="AL69" s="10">
        <v>1367383942</v>
      </c>
      <c r="AM69" s="11">
        <v>0</v>
      </c>
      <c r="AN69" s="10">
        <v>1912202902</v>
      </c>
      <c r="AO69" s="11">
        <v>0</v>
      </c>
      <c r="AP69" s="10">
        <v>1998340204</v>
      </c>
      <c r="AQ69" s="11"/>
      <c r="AR69" s="10">
        <v>1704377006</v>
      </c>
      <c r="AS69" s="11">
        <v>0</v>
      </c>
      <c r="AT69" s="10">
        <v>3579021121</v>
      </c>
      <c r="AU69" s="11">
        <v>0</v>
      </c>
      <c r="AV69" s="10">
        <v>2340074535</v>
      </c>
      <c r="AW69" s="11"/>
      <c r="AY69" s="10">
        <f t="shared" si="4"/>
        <v>3702717210</v>
      </c>
      <c r="AZ69" s="11">
        <f t="shared" si="5"/>
        <v>0</v>
      </c>
      <c r="BC69" s="18"/>
      <c r="BD69" s="19"/>
      <c r="BE69" s="19" t="s">
        <v>289</v>
      </c>
      <c r="BF69" s="19" t="s">
        <v>343</v>
      </c>
      <c r="BG69" s="3"/>
      <c r="BH69" s="3"/>
      <c r="BI69" s="4"/>
    </row>
    <row r="70" spans="1:61" ht="15" customHeight="1">
      <c r="B70" s="18"/>
      <c r="C70" s="19"/>
      <c r="D70" s="19" t="s">
        <v>687</v>
      </c>
      <c r="E70" s="19" t="s">
        <v>719</v>
      </c>
      <c r="F70" s="3"/>
      <c r="G70" s="3"/>
      <c r="H70" s="4"/>
      <c r="J70" s="18"/>
      <c r="K70" s="19"/>
      <c r="L70" s="19" t="s">
        <v>291</v>
      </c>
      <c r="M70" s="19" t="s">
        <v>344</v>
      </c>
      <c r="N70" s="3"/>
      <c r="O70" s="3"/>
      <c r="P70" s="4"/>
      <c r="Q70" s="133">
        <v>14699985546</v>
      </c>
      <c r="R70" s="134"/>
      <c r="S70" s="133">
        <v>13785123151</v>
      </c>
      <c r="T70" s="134"/>
      <c r="X70" s="128">
        <v>14699985546</v>
      </c>
      <c r="Y70" s="128"/>
      <c r="Z70" s="128">
        <v>13785123151</v>
      </c>
      <c r="AA70" s="128">
        <v>0</v>
      </c>
      <c r="AB70" s="109">
        <f t="shared" ref="AB70:AB101" si="22">IFERROR(X70-Q70,0)</f>
        <v>0</v>
      </c>
      <c r="AC70" s="109">
        <f t="shared" ref="AC70:AC101" si="23">IFERROR(Y70-R70,0)</f>
        <v>0</v>
      </c>
      <c r="AD70" s="109">
        <f t="shared" ref="AD70:AD101" si="24">IFERROR(Z70-S70,0)</f>
        <v>0</v>
      </c>
      <c r="AE70" s="109">
        <f t="shared" ref="AE70:AE101" si="25">IFERROR(AA70-T70,0)</f>
        <v>0</v>
      </c>
      <c r="AH70" s="10">
        <v>5800950245</v>
      </c>
      <c r="AI70" s="11" t="s">
        <v>0</v>
      </c>
      <c r="AJ70" s="10">
        <v>6752315032</v>
      </c>
      <c r="AK70" s="11">
        <v>0</v>
      </c>
      <c r="AL70" s="10">
        <v>6547362480</v>
      </c>
      <c r="AM70" s="11">
        <v>0</v>
      </c>
      <c r="AN70" s="10">
        <v>6194653455</v>
      </c>
      <c r="AO70" s="11">
        <v>0</v>
      </c>
      <c r="AP70" s="10">
        <v>6541678894</v>
      </c>
      <c r="AQ70" s="11"/>
      <c r="AR70" s="10">
        <v>7243444257</v>
      </c>
      <c r="AS70" s="11">
        <v>0</v>
      </c>
      <c r="AT70" s="10">
        <v>19100627757</v>
      </c>
      <c r="AU70" s="11">
        <v>0</v>
      </c>
      <c r="AV70" s="10">
        <v>8007921671</v>
      </c>
      <c r="AW70" s="11"/>
      <c r="AY70" s="10">
        <f t="shared" si="4"/>
        <v>13785123151</v>
      </c>
      <c r="AZ70" s="11">
        <f t="shared" si="5"/>
        <v>0</v>
      </c>
      <c r="BC70" s="18"/>
      <c r="BD70" s="19"/>
      <c r="BE70" s="19" t="s">
        <v>291</v>
      </c>
      <c r="BF70" s="19" t="s">
        <v>344</v>
      </c>
      <c r="BG70" s="3"/>
      <c r="BH70" s="3"/>
      <c r="BI70" s="4"/>
    </row>
    <row r="71" spans="1:61" ht="15" customHeight="1">
      <c r="B71" s="18"/>
      <c r="C71" s="19"/>
      <c r="D71" s="19" t="s">
        <v>299</v>
      </c>
      <c r="E71" s="19" t="s">
        <v>720</v>
      </c>
      <c r="F71" s="3"/>
      <c r="G71" s="3"/>
      <c r="H71" s="4"/>
      <c r="J71" s="18"/>
      <c r="K71" s="19"/>
      <c r="L71" s="19" t="s">
        <v>299</v>
      </c>
      <c r="M71" s="19" t="s">
        <v>345</v>
      </c>
      <c r="N71" s="3"/>
      <c r="O71" s="3"/>
      <c r="P71" s="4"/>
      <c r="Q71" s="133">
        <v>211245306</v>
      </c>
      <c r="R71" s="134"/>
      <c r="S71" s="133">
        <v>134146428</v>
      </c>
      <c r="T71" s="134"/>
      <c r="X71" s="128">
        <v>211245306</v>
      </c>
      <c r="Y71" s="128"/>
      <c r="Z71" s="128">
        <v>134146428</v>
      </c>
      <c r="AA71" s="128">
        <v>0</v>
      </c>
      <c r="AB71" s="109">
        <f t="shared" si="22"/>
        <v>0</v>
      </c>
      <c r="AC71" s="109">
        <f t="shared" si="23"/>
        <v>0</v>
      </c>
      <c r="AD71" s="109">
        <f t="shared" si="24"/>
        <v>0</v>
      </c>
      <c r="AE71" s="109">
        <f t="shared" si="25"/>
        <v>0</v>
      </c>
      <c r="AH71" s="10">
        <v>12978295</v>
      </c>
      <c r="AI71" s="11" t="s">
        <v>0</v>
      </c>
      <c r="AJ71" s="10">
        <v>34328846</v>
      </c>
      <c r="AK71" s="11">
        <v>0</v>
      </c>
      <c r="AL71" s="10">
        <v>66121577</v>
      </c>
      <c r="AM71" s="11">
        <v>0</v>
      </c>
      <c r="AN71" s="10">
        <v>37528178</v>
      </c>
      <c r="AO71" s="11">
        <v>0</v>
      </c>
      <c r="AP71" s="10">
        <v>63260039</v>
      </c>
      <c r="AQ71" s="11"/>
      <c r="AR71" s="10">
        <v>70886389</v>
      </c>
      <c r="AS71" s="11">
        <v>0</v>
      </c>
      <c r="AT71" s="10">
        <v>113428718</v>
      </c>
      <c r="AU71" s="11">
        <v>0</v>
      </c>
      <c r="AV71" s="10">
        <v>108828405</v>
      </c>
      <c r="AW71" s="11"/>
      <c r="AY71" s="10">
        <f t="shared" si="4"/>
        <v>134146428</v>
      </c>
      <c r="AZ71" s="11">
        <f t="shared" si="5"/>
        <v>0</v>
      </c>
      <c r="BC71" s="18"/>
      <c r="BD71" s="19"/>
      <c r="BE71" s="19" t="s">
        <v>299</v>
      </c>
      <c r="BF71" s="19" t="s">
        <v>345</v>
      </c>
      <c r="BG71" s="3"/>
      <c r="BH71" s="3"/>
      <c r="BI71" s="4"/>
    </row>
    <row r="72" spans="1:61" ht="15" customHeight="1">
      <c r="B72" s="18"/>
      <c r="C72" s="19" t="s">
        <v>721</v>
      </c>
      <c r="D72" s="19"/>
      <c r="E72" s="3"/>
      <c r="F72" s="3"/>
      <c r="G72" s="3"/>
      <c r="H72" s="4"/>
      <c r="J72" s="18"/>
      <c r="K72" s="19" t="s">
        <v>167</v>
      </c>
      <c r="L72" s="19"/>
      <c r="M72" s="3"/>
      <c r="N72" s="3"/>
      <c r="O72" s="3"/>
      <c r="P72" s="4"/>
      <c r="Q72" s="133"/>
      <c r="R72" s="134">
        <f>SUM(Q73:Q74)</f>
        <v>5190916943</v>
      </c>
      <c r="S72" s="133">
        <v>0</v>
      </c>
      <c r="T72" s="134">
        <f>SUM(S73:S74)</f>
        <v>817673435</v>
      </c>
      <c r="X72" s="128"/>
      <c r="Y72" s="128">
        <v>5190916943</v>
      </c>
      <c r="Z72" s="128">
        <v>0</v>
      </c>
      <c r="AA72" s="128">
        <v>817673435</v>
      </c>
      <c r="AB72" s="109">
        <f t="shared" si="22"/>
        <v>0</v>
      </c>
      <c r="AC72" s="109">
        <f t="shared" si="23"/>
        <v>0</v>
      </c>
      <c r="AD72" s="109">
        <f t="shared" si="24"/>
        <v>0</v>
      </c>
      <c r="AE72" s="109">
        <f t="shared" si="25"/>
        <v>0</v>
      </c>
      <c r="AH72" s="10"/>
      <c r="AI72" s="11">
        <f>SUM(AH73:AH74)</f>
        <v>498107055</v>
      </c>
      <c r="AJ72" s="10">
        <v>0</v>
      </c>
      <c r="AK72" s="11">
        <v>370254006</v>
      </c>
      <c r="AL72" s="10">
        <v>0</v>
      </c>
      <c r="AM72" s="11">
        <v>-186825898</v>
      </c>
      <c r="AN72" s="10">
        <v>0</v>
      </c>
      <c r="AO72" s="11">
        <v>628979163</v>
      </c>
      <c r="AP72" s="10"/>
      <c r="AQ72" s="11">
        <v>34801488</v>
      </c>
      <c r="AR72" s="10">
        <v>0</v>
      </c>
      <c r="AS72" s="11">
        <v>782871947</v>
      </c>
      <c r="AT72" s="10">
        <v>0</v>
      </c>
      <c r="AU72" s="11">
        <v>681535163</v>
      </c>
      <c r="AV72" s="10"/>
      <c r="AW72" s="11">
        <v>568244379</v>
      </c>
      <c r="AY72" s="10">
        <f t="shared" si="4"/>
        <v>0</v>
      </c>
      <c r="AZ72" s="11">
        <f t="shared" si="5"/>
        <v>817673435</v>
      </c>
      <c r="BC72" s="18"/>
      <c r="BD72" s="19" t="s">
        <v>167</v>
      </c>
      <c r="BE72" s="19"/>
      <c r="BF72" s="3"/>
      <c r="BG72" s="3"/>
      <c r="BH72" s="3"/>
      <c r="BI72" s="4"/>
    </row>
    <row r="73" spans="1:61" ht="15" customHeight="1">
      <c r="B73" s="18"/>
      <c r="C73" s="19"/>
      <c r="D73" s="19" t="s">
        <v>686</v>
      </c>
      <c r="E73" s="19" t="s">
        <v>722</v>
      </c>
      <c r="F73" s="3"/>
      <c r="G73" s="3"/>
      <c r="H73" s="4"/>
      <c r="J73" s="18"/>
      <c r="K73" s="19"/>
      <c r="L73" s="19" t="s">
        <v>311</v>
      </c>
      <c r="M73" s="19" t="s">
        <v>346</v>
      </c>
      <c r="N73" s="3"/>
      <c r="O73" s="3"/>
      <c r="P73" s="4"/>
      <c r="Q73" s="133"/>
      <c r="R73" s="134"/>
      <c r="S73" s="133">
        <v>0</v>
      </c>
      <c r="T73" s="134"/>
      <c r="X73" s="128"/>
      <c r="Y73" s="128"/>
      <c r="Z73" s="128">
        <v>0</v>
      </c>
      <c r="AA73" s="128">
        <v>0</v>
      </c>
      <c r="AB73" s="109">
        <f t="shared" si="22"/>
        <v>0</v>
      </c>
      <c r="AC73" s="109">
        <f t="shared" si="23"/>
        <v>0</v>
      </c>
      <c r="AD73" s="109">
        <f t="shared" si="24"/>
        <v>0</v>
      </c>
      <c r="AE73" s="109">
        <f t="shared" si="25"/>
        <v>0</v>
      </c>
      <c r="AH73" s="10"/>
      <c r="AI73" s="11" t="s">
        <v>0</v>
      </c>
      <c r="AJ73" s="10">
        <v>0</v>
      </c>
      <c r="AK73" s="11">
        <v>0</v>
      </c>
      <c r="AL73" s="10">
        <v>0</v>
      </c>
      <c r="AM73" s="11">
        <v>0</v>
      </c>
      <c r="AN73" s="10">
        <v>0</v>
      </c>
      <c r="AO73" s="11">
        <v>0</v>
      </c>
      <c r="AP73" s="10"/>
      <c r="AQ73" s="11"/>
      <c r="AR73" s="10">
        <v>0</v>
      </c>
      <c r="AS73" s="11">
        <v>0</v>
      </c>
      <c r="AT73" s="10">
        <v>0</v>
      </c>
      <c r="AU73" s="11">
        <v>0</v>
      </c>
      <c r="AV73" s="10"/>
      <c r="AW73" s="11"/>
      <c r="AY73" s="10">
        <f t="shared" si="4"/>
        <v>0</v>
      </c>
      <c r="AZ73" s="11">
        <f t="shared" si="5"/>
        <v>0</v>
      </c>
      <c r="BC73" s="18"/>
      <c r="BD73" s="19"/>
      <c r="BE73" s="19" t="s">
        <v>289</v>
      </c>
      <c r="BF73" s="19" t="s">
        <v>346</v>
      </c>
      <c r="BG73" s="3"/>
      <c r="BH73" s="3"/>
      <c r="BI73" s="4"/>
    </row>
    <row r="74" spans="1:61" ht="15" customHeight="1">
      <c r="B74" s="18"/>
      <c r="C74" s="19"/>
      <c r="D74" s="19" t="s">
        <v>687</v>
      </c>
      <c r="E74" s="19" t="s">
        <v>723</v>
      </c>
      <c r="F74" s="3"/>
      <c r="G74" s="3"/>
      <c r="H74" s="4"/>
      <c r="J74" s="18"/>
      <c r="K74" s="19"/>
      <c r="L74" s="19" t="s">
        <v>312</v>
      </c>
      <c r="M74" s="19" t="s">
        <v>347</v>
      </c>
      <c r="N74" s="3"/>
      <c r="O74" s="3"/>
      <c r="P74" s="4"/>
      <c r="Q74" s="133">
        <v>5190916943</v>
      </c>
      <c r="R74" s="134"/>
      <c r="S74" s="133">
        <v>817673435</v>
      </c>
      <c r="T74" s="134"/>
      <c r="X74" s="128">
        <v>5190916943</v>
      </c>
      <c r="Y74" s="128"/>
      <c r="Z74" s="128">
        <v>817673435</v>
      </c>
      <c r="AA74" s="128">
        <v>0</v>
      </c>
      <c r="AB74" s="109">
        <f t="shared" si="22"/>
        <v>0</v>
      </c>
      <c r="AC74" s="109">
        <f t="shared" si="23"/>
        <v>0</v>
      </c>
      <c r="AD74" s="109">
        <f t="shared" si="24"/>
        <v>0</v>
      </c>
      <c r="AE74" s="109">
        <f t="shared" si="25"/>
        <v>0</v>
      </c>
      <c r="AH74" s="10">
        <v>498107055</v>
      </c>
      <c r="AI74" s="11" t="s">
        <v>0</v>
      </c>
      <c r="AJ74" s="10">
        <v>370254006</v>
      </c>
      <c r="AK74" s="11">
        <v>0</v>
      </c>
      <c r="AL74" s="10">
        <v>-186825898</v>
      </c>
      <c r="AM74" s="11">
        <v>0</v>
      </c>
      <c r="AN74" s="10">
        <v>628979163</v>
      </c>
      <c r="AO74" s="11">
        <v>0</v>
      </c>
      <c r="AP74" s="10">
        <v>34801488</v>
      </c>
      <c r="AQ74" s="11"/>
      <c r="AR74" s="10">
        <v>782871947</v>
      </c>
      <c r="AS74" s="11">
        <v>0</v>
      </c>
      <c r="AT74" s="10">
        <v>681535163</v>
      </c>
      <c r="AU74" s="11">
        <v>0</v>
      </c>
      <c r="AV74" s="10">
        <v>568244379</v>
      </c>
      <c r="AW74" s="11"/>
      <c r="AY74" s="10">
        <f t="shared" si="4"/>
        <v>817673435</v>
      </c>
      <c r="AZ74" s="11">
        <f t="shared" si="5"/>
        <v>0</v>
      </c>
      <c r="BC74" s="18"/>
      <c r="BD74" s="19"/>
      <c r="BE74" s="19" t="s">
        <v>291</v>
      </c>
      <c r="BF74" s="19" t="s">
        <v>347</v>
      </c>
      <c r="BG74" s="3"/>
      <c r="BH74" s="3"/>
      <c r="BI74" s="4"/>
    </row>
    <row r="75" spans="1:61" ht="15" customHeight="1">
      <c r="B75" s="18"/>
      <c r="C75" s="19" t="s">
        <v>724</v>
      </c>
      <c r="D75" s="19"/>
      <c r="E75" s="3"/>
      <c r="F75" s="3"/>
      <c r="G75" s="3"/>
      <c r="H75" s="4"/>
      <c r="J75" s="18"/>
      <c r="K75" s="19" t="s">
        <v>5</v>
      </c>
      <c r="L75" s="19"/>
      <c r="M75" s="3"/>
      <c r="N75" s="3"/>
      <c r="O75" s="3"/>
      <c r="P75" s="4"/>
      <c r="Q75" s="133"/>
      <c r="R75" s="134">
        <f>SUM(Q76:Q77)</f>
        <v>6486957470</v>
      </c>
      <c r="S75" s="133">
        <v>0</v>
      </c>
      <c r="T75" s="134">
        <f>SUM(S76:S77)</f>
        <v>2483098290</v>
      </c>
      <c r="X75" s="128"/>
      <c r="Y75" s="128">
        <v>6486957470</v>
      </c>
      <c r="Z75" s="128">
        <v>0</v>
      </c>
      <c r="AA75" s="128">
        <v>2483098290</v>
      </c>
      <c r="AB75" s="109">
        <f t="shared" si="22"/>
        <v>0</v>
      </c>
      <c r="AC75" s="109">
        <f t="shared" si="23"/>
        <v>0</v>
      </c>
      <c r="AD75" s="109">
        <f t="shared" si="24"/>
        <v>0</v>
      </c>
      <c r="AE75" s="109">
        <f t="shared" si="25"/>
        <v>0</v>
      </c>
      <c r="AH75" s="10"/>
      <c r="AI75" s="11">
        <f>SUM(AH76:AH77)</f>
        <v>2105312742</v>
      </c>
      <c r="AJ75" s="10">
        <v>0</v>
      </c>
      <c r="AK75" s="11">
        <v>2821083211</v>
      </c>
      <c r="AL75" s="10">
        <v>0</v>
      </c>
      <c r="AM75" s="11">
        <v>-867279975</v>
      </c>
      <c r="AN75" s="10">
        <v>0</v>
      </c>
      <c r="AO75" s="11">
        <v>1041041065</v>
      </c>
      <c r="AP75" s="10"/>
      <c r="AQ75" s="11">
        <v>992229001</v>
      </c>
      <c r="AR75" s="10">
        <v>0</v>
      </c>
      <c r="AS75" s="11">
        <v>1490869289</v>
      </c>
      <c r="AT75" s="10">
        <v>0</v>
      </c>
      <c r="AU75" s="11">
        <v>4059115978</v>
      </c>
      <c r="AV75" s="10"/>
      <c r="AW75" s="11">
        <v>9556817084</v>
      </c>
      <c r="AY75" s="10">
        <f t="shared" ref="AY75:AY134" si="26">SUM(AP75,AR75)</f>
        <v>0</v>
      </c>
      <c r="AZ75" s="11">
        <f t="shared" ref="AZ75:AZ134" si="27">SUM(AQ75,AS75)</f>
        <v>2483098290</v>
      </c>
      <c r="BC75" s="18"/>
      <c r="BD75" s="19" t="s">
        <v>5</v>
      </c>
      <c r="BE75" s="19"/>
      <c r="BF75" s="3"/>
      <c r="BG75" s="3"/>
      <c r="BH75" s="3"/>
      <c r="BI75" s="4"/>
    </row>
    <row r="76" spans="1:61" ht="15" customHeight="1">
      <c r="B76" s="18"/>
      <c r="C76" s="19"/>
      <c r="D76" s="19" t="s">
        <v>686</v>
      </c>
      <c r="E76" s="19" t="s">
        <v>725</v>
      </c>
      <c r="F76" s="3"/>
      <c r="G76" s="3"/>
      <c r="H76" s="4"/>
      <c r="J76" s="18"/>
      <c r="K76" s="19"/>
      <c r="L76" s="19" t="s">
        <v>289</v>
      </c>
      <c r="M76" s="19" t="s">
        <v>348</v>
      </c>
      <c r="N76" s="3"/>
      <c r="O76" s="3"/>
      <c r="P76" s="4"/>
      <c r="Q76" s="133">
        <v>1632768712</v>
      </c>
      <c r="R76" s="134"/>
      <c r="S76" s="133">
        <v>40929615</v>
      </c>
      <c r="T76" s="134"/>
      <c r="X76" s="128">
        <v>1632768712</v>
      </c>
      <c r="Y76" s="128"/>
      <c r="Z76" s="128">
        <v>40929615</v>
      </c>
      <c r="AA76" s="128">
        <v>0</v>
      </c>
      <c r="AB76" s="109">
        <f t="shared" si="22"/>
        <v>0</v>
      </c>
      <c r="AC76" s="109">
        <f t="shared" si="23"/>
        <v>0</v>
      </c>
      <c r="AD76" s="109">
        <f t="shared" si="24"/>
        <v>0</v>
      </c>
      <c r="AE76" s="109">
        <f t="shared" si="25"/>
        <v>0</v>
      </c>
      <c r="AH76" s="10">
        <v>364235841</v>
      </c>
      <c r="AI76" s="11" t="s">
        <v>0</v>
      </c>
      <c r="AJ76" s="10">
        <v>212230626</v>
      </c>
      <c r="AK76" s="11">
        <v>0</v>
      </c>
      <c r="AL76" s="10">
        <v>172779141</v>
      </c>
      <c r="AM76" s="11">
        <v>0</v>
      </c>
      <c r="AN76" s="10">
        <v>100920585</v>
      </c>
      <c r="AO76" s="11">
        <v>0</v>
      </c>
      <c r="AP76" s="10">
        <v>2597797</v>
      </c>
      <c r="AQ76" s="11"/>
      <c r="AR76" s="10">
        <v>38331818</v>
      </c>
      <c r="AS76" s="11">
        <v>0</v>
      </c>
      <c r="AT76" s="10">
        <v>749245608</v>
      </c>
      <c r="AU76" s="11">
        <v>0</v>
      </c>
      <c r="AV76" s="10">
        <v>107811351</v>
      </c>
      <c r="AW76" s="11"/>
      <c r="AY76" s="10">
        <f t="shared" si="26"/>
        <v>40929615</v>
      </c>
      <c r="AZ76" s="11">
        <f t="shared" si="27"/>
        <v>0</v>
      </c>
      <c r="BC76" s="18"/>
      <c r="BD76" s="19"/>
      <c r="BE76" s="19" t="s">
        <v>289</v>
      </c>
      <c r="BF76" s="19" t="s">
        <v>348</v>
      </c>
      <c r="BG76" s="3"/>
      <c r="BH76" s="3"/>
      <c r="BI76" s="4"/>
    </row>
    <row r="77" spans="1:61" ht="15" customHeight="1">
      <c r="B77" s="18"/>
      <c r="C77" s="19"/>
      <c r="D77" s="19" t="s">
        <v>687</v>
      </c>
      <c r="E77" s="19" t="s">
        <v>726</v>
      </c>
      <c r="F77" s="3"/>
      <c r="G77" s="3"/>
      <c r="H77" s="4"/>
      <c r="J77" s="18"/>
      <c r="K77" s="19"/>
      <c r="L77" s="19" t="s">
        <v>291</v>
      </c>
      <c r="M77" s="19" t="s">
        <v>349</v>
      </c>
      <c r="N77" s="3"/>
      <c r="O77" s="3"/>
      <c r="P77" s="4"/>
      <c r="Q77" s="133">
        <v>4854188758</v>
      </c>
      <c r="R77" s="134"/>
      <c r="S77" s="133">
        <v>2442168675</v>
      </c>
      <c r="T77" s="134"/>
      <c r="X77" s="128">
        <v>4854188758</v>
      </c>
      <c r="Y77" s="128"/>
      <c r="Z77" s="128">
        <v>2442168675</v>
      </c>
      <c r="AA77" s="128">
        <v>0</v>
      </c>
      <c r="AB77" s="109">
        <f t="shared" si="22"/>
        <v>0</v>
      </c>
      <c r="AC77" s="109">
        <f t="shared" si="23"/>
        <v>0</v>
      </c>
      <c r="AD77" s="109">
        <f t="shared" si="24"/>
        <v>0</v>
      </c>
      <c r="AE77" s="109">
        <f t="shared" si="25"/>
        <v>0</v>
      </c>
      <c r="AH77" s="10">
        <v>1741076901</v>
      </c>
      <c r="AI77" s="11" t="s">
        <v>0</v>
      </c>
      <c r="AJ77" s="10">
        <v>2608852585</v>
      </c>
      <c r="AK77" s="11">
        <v>0</v>
      </c>
      <c r="AL77" s="10">
        <v>-1040059116</v>
      </c>
      <c r="AM77" s="11">
        <v>0</v>
      </c>
      <c r="AN77" s="10">
        <v>940120480</v>
      </c>
      <c r="AO77" s="11">
        <v>0</v>
      </c>
      <c r="AP77" s="10">
        <v>989631204</v>
      </c>
      <c r="AQ77" s="11"/>
      <c r="AR77" s="10">
        <v>1452537471</v>
      </c>
      <c r="AS77" s="11">
        <v>0</v>
      </c>
      <c r="AT77" s="10">
        <v>3309870370</v>
      </c>
      <c r="AU77" s="11">
        <v>0</v>
      </c>
      <c r="AV77" s="10">
        <v>9449005733</v>
      </c>
      <c r="AW77" s="11"/>
      <c r="AY77" s="10">
        <f t="shared" si="26"/>
        <v>2442168675</v>
      </c>
      <c r="AZ77" s="11">
        <f t="shared" si="27"/>
        <v>0</v>
      </c>
      <c r="BC77" s="18"/>
      <c r="BD77" s="19"/>
      <c r="BE77" s="19" t="s">
        <v>291</v>
      </c>
      <c r="BF77" s="19" t="s">
        <v>349</v>
      </c>
      <c r="BG77" s="3"/>
      <c r="BH77" s="3"/>
      <c r="BI77" s="4"/>
    </row>
    <row r="78" spans="1:61" ht="15" customHeight="1">
      <c r="B78" s="18"/>
      <c r="C78" s="19" t="s">
        <v>727</v>
      </c>
      <c r="D78" s="19"/>
      <c r="E78" s="3"/>
      <c r="F78" s="3"/>
      <c r="G78" s="3"/>
      <c r="H78" s="4"/>
      <c r="J78" s="18"/>
      <c r="K78" s="19" t="s">
        <v>6</v>
      </c>
      <c r="L78" s="19"/>
      <c r="M78" s="3"/>
      <c r="N78" s="3"/>
      <c r="O78" s="3"/>
      <c r="P78" s="4"/>
      <c r="Q78" s="133"/>
      <c r="R78" s="134">
        <f>SUM(Q79:Q101)</f>
        <v>71580196471</v>
      </c>
      <c r="S78" s="133">
        <v>0</v>
      </c>
      <c r="T78" s="134">
        <f>SUM(S79:S101)</f>
        <v>56515468829</v>
      </c>
      <c r="X78" s="128"/>
      <c r="Y78" s="128">
        <v>71580196471</v>
      </c>
      <c r="Z78" s="128">
        <v>0</v>
      </c>
      <c r="AA78" s="128">
        <v>56515468829</v>
      </c>
      <c r="AB78" s="109">
        <f t="shared" si="22"/>
        <v>0</v>
      </c>
      <c r="AC78" s="109">
        <f t="shared" si="23"/>
        <v>0</v>
      </c>
      <c r="AD78" s="109">
        <f t="shared" si="24"/>
        <v>0</v>
      </c>
      <c r="AE78" s="109">
        <f t="shared" si="25"/>
        <v>0</v>
      </c>
      <c r="AH78" s="10"/>
      <c r="AI78" s="11">
        <f>SUM(AH79:AH101)</f>
        <v>26890095493</v>
      </c>
      <c r="AJ78" s="10">
        <v>0</v>
      </c>
      <c r="AK78" s="11">
        <v>26584862399</v>
      </c>
      <c r="AL78" s="10">
        <v>0</v>
      </c>
      <c r="AM78" s="11">
        <v>24010863951</v>
      </c>
      <c r="AN78" s="10">
        <v>0</v>
      </c>
      <c r="AO78" s="11">
        <v>21769885163</v>
      </c>
      <c r="AP78" s="10"/>
      <c r="AQ78" s="11">
        <v>28206765382</v>
      </c>
      <c r="AR78" s="10">
        <v>0</v>
      </c>
      <c r="AS78" s="11">
        <v>28308703447</v>
      </c>
      <c r="AT78" s="10">
        <v>0</v>
      </c>
      <c r="AU78" s="11">
        <v>77485821843</v>
      </c>
      <c r="AV78" s="10"/>
      <c r="AW78" s="11">
        <v>33590033202</v>
      </c>
      <c r="AY78" s="10">
        <f t="shared" si="26"/>
        <v>0</v>
      </c>
      <c r="AZ78" s="11">
        <f t="shared" si="27"/>
        <v>56515468829</v>
      </c>
      <c r="BC78" s="18"/>
      <c r="BD78" s="19" t="s">
        <v>6</v>
      </c>
      <c r="BE78" s="19"/>
      <c r="BF78" s="3"/>
      <c r="BG78" s="3"/>
      <c r="BH78" s="3"/>
      <c r="BI78" s="4"/>
    </row>
    <row r="79" spans="1:61" ht="15" hidden="1" customHeight="1">
      <c r="B79" s="42"/>
      <c r="C79" s="43"/>
      <c r="D79" s="43" t="s">
        <v>7</v>
      </c>
      <c r="E79" s="44"/>
      <c r="F79" s="44"/>
      <c r="G79" s="44"/>
      <c r="H79" s="45"/>
      <c r="J79" s="18"/>
      <c r="K79" s="19"/>
      <c r="L79" s="19" t="s">
        <v>289</v>
      </c>
      <c r="M79" s="19" t="s">
        <v>350</v>
      </c>
      <c r="N79" s="3"/>
      <c r="O79" s="3"/>
      <c r="P79" s="4"/>
      <c r="Q79" s="133">
        <v>37689466530</v>
      </c>
      <c r="R79" s="134"/>
      <c r="S79" s="133">
        <v>29452351698</v>
      </c>
      <c r="T79" s="134"/>
      <c r="X79" s="128">
        <v>37689466530</v>
      </c>
      <c r="Y79" s="128"/>
      <c r="Z79" s="128">
        <v>29452351698</v>
      </c>
      <c r="AA79" s="128">
        <v>0</v>
      </c>
      <c r="AB79" s="109">
        <f t="shared" si="22"/>
        <v>0</v>
      </c>
      <c r="AC79" s="109">
        <f t="shared" si="23"/>
        <v>0</v>
      </c>
      <c r="AD79" s="109">
        <f t="shared" si="24"/>
        <v>0</v>
      </c>
      <c r="AE79" s="109">
        <f t="shared" si="25"/>
        <v>0</v>
      </c>
      <c r="AH79" s="10">
        <v>14237512282</v>
      </c>
      <c r="AI79" s="11"/>
      <c r="AJ79" s="10">
        <v>11645673015</v>
      </c>
      <c r="AK79" s="11">
        <v>0</v>
      </c>
      <c r="AL79" s="10">
        <v>10621787207</v>
      </c>
      <c r="AM79" s="11">
        <v>0</v>
      </c>
      <c r="AN79" s="10">
        <v>8877513838</v>
      </c>
      <c r="AO79" s="11">
        <v>0</v>
      </c>
      <c r="AP79" s="10">
        <v>15424024000</v>
      </c>
      <c r="AQ79" s="11"/>
      <c r="AR79" s="10">
        <v>14028327698</v>
      </c>
      <c r="AS79" s="11">
        <v>0</v>
      </c>
      <c r="AT79" s="10">
        <v>36504972504</v>
      </c>
      <c r="AU79" s="11">
        <v>0</v>
      </c>
      <c r="AV79" s="10">
        <v>17966690689</v>
      </c>
      <c r="AW79" s="11"/>
      <c r="AY79" s="10">
        <f t="shared" si="26"/>
        <v>29452351698</v>
      </c>
      <c r="AZ79" s="11">
        <f t="shared" si="27"/>
        <v>0</v>
      </c>
      <c r="BC79" s="18"/>
      <c r="BD79" s="19"/>
      <c r="BE79" s="19" t="s">
        <v>289</v>
      </c>
      <c r="BF79" s="19" t="s">
        <v>350</v>
      </c>
      <c r="BG79" s="3"/>
      <c r="BH79" s="3"/>
      <c r="BI79" s="4"/>
    </row>
    <row r="80" spans="1:61" ht="15" hidden="1" customHeight="1">
      <c r="B80" s="42"/>
      <c r="C80" s="43"/>
      <c r="D80" s="43" t="s">
        <v>8</v>
      </c>
      <c r="E80" s="44"/>
      <c r="F80" s="44"/>
      <c r="G80" s="44"/>
      <c r="H80" s="45"/>
      <c r="J80" s="18"/>
      <c r="K80" s="19"/>
      <c r="L80" s="19" t="s">
        <v>291</v>
      </c>
      <c r="M80" s="19" t="s">
        <v>351</v>
      </c>
      <c r="N80" s="3"/>
      <c r="O80" s="3"/>
      <c r="P80" s="4"/>
      <c r="Q80" s="133">
        <v>1875545820</v>
      </c>
      <c r="R80" s="134"/>
      <c r="S80" s="133">
        <v>2042361400</v>
      </c>
      <c r="T80" s="134"/>
      <c r="X80" s="128">
        <v>1875545820</v>
      </c>
      <c r="Y80" s="128"/>
      <c r="Z80" s="128">
        <v>2042361400</v>
      </c>
      <c r="AA80" s="128">
        <v>0</v>
      </c>
      <c r="AB80" s="109">
        <f t="shared" si="22"/>
        <v>0</v>
      </c>
      <c r="AC80" s="109">
        <f t="shared" si="23"/>
        <v>0</v>
      </c>
      <c r="AD80" s="109">
        <f t="shared" si="24"/>
        <v>0</v>
      </c>
      <c r="AE80" s="109">
        <f t="shared" si="25"/>
        <v>0</v>
      </c>
      <c r="AH80" s="10">
        <v>629574810</v>
      </c>
      <c r="AI80" s="11"/>
      <c r="AJ80" s="10">
        <v>628857050</v>
      </c>
      <c r="AK80" s="11">
        <v>0</v>
      </c>
      <c r="AL80" s="10">
        <v>596259840</v>
      </c>
      <c r="AM80" s="11">
        <v>0</v>
      </c>
      <c r="AN80" s="10">
        <v>625126680</v>
      </c>
      <c r="AO80" s="11">
        <v>0</v>
      </c>
      <c r="AP80" s="10">
        <v>723296980</v>
      </c>
      <c r="AQ80" s="11"/>
      <c r="AR80" s="10">
        <v>1319064420</v>
      </c>
      <c r="AS80" s="11">
        <v>0</v>
      </c>
      <c r="AT80" s="10">
        <v>1854691700</v>
      </c>
      <c r="AU80" s="11">
        <v>0</v>
      </c>
      <c r="AV80" s="10">
        <v>1124194000</v>
      </c>
      <c r="AW80" s="11"/>
      <c r="AY80" s="10">
        <f t="shared" si="26"/>
        <v>2042361400</v>
      </c>
      <c r="AZ80" s="11">
        <f t="shared" si="27"/>
        <v>0</v>
      </c>
      <c r="BC80" s="18"/>
      <c r="BD80" s="19"/>
      <c r="BE80" s="19" t="s">
        <v>291</v>
      </c>
      <c r="BF80" s="19" t="s">
        <v>351</v>
      </c>
      <c r="BG80" s="3"/>
      <c r="BH80" s="3"/>
      <c r="BI80" s="4"/>
    </row>
    <row r="81" spans="2:61" ht="15" hidden="1" customHeight="1">
      <c r="B81" s="42"/>
      <c r="C81" s="43"/>
      <c r="D81" s="43" t="s">
        <v>9</v>
      </c>
      <c r="E81" s="44"/>
      <c r="F81" s="44"/>
      <c r="G81" s="44"/>
      <c r="H81" s="45"/>
      <c r="J81" s="18"/>
      <c r="K81" s="19"/>
      <c r="L81" s="19" t="s">
        <v>299</v>
      </c>
      <c r="M81" s="19" t="s">
        <v>352</v>
      </c>
      <c r="N81" s="3"/>
      <c r="O81" s="3"/>
      <c r="P81" s="4"/>
      <c r="Q81" s="133">
        <v>7600459173</v>
      </c>
      <c r="R81" s="134"/>
      <c r="S81" s="133">
        <v>6680019806</v>
      </c>
      <c r="T81" s="134"/>
      <c r="X81" s="128">
        <v>7600459173</v>
      </c>
      <c r="Y81" s="128"/>
      <c r="Z81" s="128">
        <v>6680019806</v>
      </c>
      <c r="AA81" s="128">
        <v>0</v>
      </c>
      <c r="AB81" s="109">
        <f t="shared" si="22"/>
        <v>0</v>
      </c>
      <c r="AC81" s="109">
        <f t="shared" si="23"/>
        <v>0</v>
      </c>
      <c r="AD81" s="109">
        <f t="shared" si="24"/>
        <v>0</v>
      </c>
      <c r="AE81" s="109">
        <f t="shared" si="25"/>
        <v>0</v>
      </c>
      <c r="AH81" s="10">
        <v>2954577332</v>
      </c>
      <c r="AI81" s="11"/>
      <c r="AJ81" s="10">
        <v>2945476160</v>
      </c>
      <c r="AK81" s="11">
        <v>0</v>
      </c>
      <c r="AL81" s="10">
        <v>3118623486</v>
      </c>
      <c r="AM81" s="11">
        <v>0</v>
      </c>
      <c r="AN81" s="10">
        <v>3118977334</v>
      </c>
      <c r="AO81" s="11">
        <v>0</v>
      </c>
      <c r="AP81" s="10">
        <v>3281791334</v>
      </c>
      <c r="AQ81" s="11"/>
      <c r="AR81" s="10">
        <v>3398228472</v>
      </c>
      <c r="AS81" s="11">
        <v>0</v>
      </c>
      <c r="AT81" s="10">
        <v>9018676978</v>
      </c>
      <c r="AU81" s="11">
        <v>0</v>
      </c>
      <c r="AV81" s="10">
        <v>3912360070</v>
      </c>
      <c r="AW81" s="11"/>
      <c r="AY81" s="10">
        <f t="shared" si="26"/>
        <v>6680019806</v>
      </c>
      <c r="AZ81" s="11">
        <f t="shared" si="27"/>
        <v>0</v>
      </c>
      <c r="BC81" s="18"/>
      <c r="BD81" s="19"/>
      <c r="BE81" s="19" t="s">
        <v>299</v>
      </c>
      <c r="BF81" s="19" t="s">
        <v>352</v>
      </c>
      <c r="BG81" s="3"/>
      <c r="BH81" s="3"/>
      <c r="BI81" s="4"/>
    </row>
    <row r="82" spans="2:61" ht="15" hidden="1" customHeight="1">
      <c r="B82" s="42"/>
      <c r="C82" s="43"/>
      <c r="D82" s="43" t="s">
        <v>10</v>
      </c>
      <c r="E82" s="44"/>
      <c r="F82" s="44"/>
      <c r="G82" s="44"/>
      <c r="H82" s="45"/>
      <c r="J82" s="18"/>
      <c r="K82" s="19"/>
      <c r="L82" s="19" t="s">
        <v>300</v>
      </c>
      <c r="M82" s="19" t="s">
        <v>353</v>
      </c>
      <c r="N82" s="3"/>
      <c r="O82" s="3"/>
      <c r="P82" s="4"/>
      <c r="Q82" s="133">
        <v>4123833112</v>
      </c>
      <c r="R82" s="134"/>
      <c r="S82" s="133">
        <v>3307849521</v>
      </c>
      <c r="T82" s="134"/>
      <c r="X82" s="128">
        <v>4123833112</v>
      </c>
      <c r="Y82" s="128"/>
      <c r="Z82" s="128">
        <v>3307849521</v>
      </c>
      <c r="AA82" s="128">
        <v>0</v>
      </c>
      <c r="AB82" s="109">
        <f t="shared" si="22"/>
        <v>0</v>
      </c>
      <c r="AC82" s="109">
        <f t="shared" si="23"/>
        <v>0</v>
      </c>
      <c r="AD82" s="109">
        <f t="shared" si="24"/>
        <v>0</v>
      </c>
      <c r="AE82" s="109">
        <f t="shared" si="25"/>
        <v>0</v>
      </c>
      <c r="AH82" s="10">
        <v>1614293286</v>
      </c>
      <c r="AI82" s="11"/>
      <c r="AJ82" s="10">
        <v>1836459377</v>
      </c>
      <c r="AK82" s="11">
        <v>0</v>
      </c>
      <c r="AL82" s="10">
        <v>1700124367</v>
      </c>
      <c r="AM82" s="11">
        <v>0</v>
      </c>
      <c r="AN82" s="10">
        <v>1752227235</v>
      </c>
      <c r="AO82" s="11">
        <v>0</v>
      </c>
      <c r="AP82" s="10">
        <v>1545625284</v>
      </c>
      <c r="AQ82" s="11"/>
      <c r="AR82" s="10">
        <v>1762224237</v>
      </c>
      <c r="AS82" s="11">
        <v>0</v>
      </c>
      <c r="AT82" s="10">
        <v>5150877030</v>
      </c>
      <c r="AU82" s="11">
        <v>0</v>
      </c>
      <c r="AV82" s="10">
        <v>1959546968</v>
      </c>
      <c r="AW82" s="11"/>
      <c r="AY82" s="10">
        <f t="shared" si="26"/>
        <v>3307849521</v>
      </c>
      <c r="AZ82" s="11">
        <f t="shared" si="27"/>
        <v>0</v>
      </c>
      <c r="BC82" s="18"/>
      <c r="BD82" s="19"/>
      <c r="BE82" s="19" t="s">
        <v>300</v>
      </c>
      <c r="BF82" s="19" t="s">
        <v>353</v>
      </c>
      <c r="BG82" s="3"/>
      <c r="BH82" s="3"/>
      <c r="BI82" s="4"/>
    </row>
    <row r="83" spans="2:61" ht="15" hidden="1" customHeight="1">
      <c r="B83" s="42"/>
      <c r="C83" s="43"/>
      <c r="D83" s="43" t="s">
        <v>11</v>
      </c>
      <c r="E83" s="44"/>
      <c r="F83" s="44"/>
      <c r="G83" s="44"/>
      <c r="H83" s="45"/>
      <c r="J83" s="18"/>
      <c r="K83" s="19"/>
      <c r="L83" s="19" t="s">
        <v>301</v>
      </c>
      <c r="M83" s="19" t="s">
        <v>354</v>
      </c>
      <c r="N83" s="3"/>
      <c r="O83" s="3"/>
      <c r="P83" s="4"/>
      <c r="Q83" s="133">
        <v>1106628782</v>
      </c>
      <c r="R83" s="134"/>
      <c r="S83" s="133">
        <v>1069198397</v>
      </c>
      <c r="T83" s="134"/>
      <c r="X83" s="128">
        <v>1106628782</v>
      </c>
      <c r="Y83" s="128"/>
      <c r="Z83" s="128">
        <v>1069198397</v>
      </c>
      <c r="AA83" s="128">
        <v>0</v>
      </c>
      <c r="AB83" s="109">
        <f t="shared" si="22"/>
        <v>0</v>
      </c>
      <c r="AC83" s="109">
        <f t="shared" si="23"/>
        <v>0</v>
      </c>
      <c r="AD83" s="109">
        <f t="shared" si="24"/>
        <v>0</v>
      </c>
      <c r="AE83" s="109">
        <f t="shared" si="25"/>
        <v>0</v>
      </c>
      <c r="AH83" s="10">
        <v>966119470</v>
      </c>
      <c r="AI83" s="11"/>
      <c r="AJ83" s="10">
        <v>1217036462</v>
      </c>
      <c r="AK83" s="11">
        <v>0</v>
      </c>
      <c r="AL83" s="10">
        <v>1223740188</v>
      </c>
      <c r="AM83" s="11">
        <v>0</v>
      </c>
      <c r="AN83" s="10">
        <v>1232756632</v>
      </c>
      <c r="AO83" s="11">
        <v>0</v>
      </c>
      <c r="AP83" s="10">
        <v>460046186</v>
      </c>
      <c r="AQ83" s="11"/>
      <c r="AR83" s="10">
        <v>609152211</v>
      </c>
      <c r="AS83" s="11">
        <v>0</v>
      </c>
      <c r="AT83" s="10">
        <v>3406896120</v>
      </c>
      <c r="AU83" s="11">
        <v>0</v>
      </c>
      <c r="AV83" s="10">
        <v>538793266</v>
      </c>
      <c r="AW83" s="11"/>
      <c r="AY83" s="10">
        <f t="shared" si="26"/>
        <v>1069198397</v>
      </c>
      <c r="AZ83" s="11">
        <f t="shared" si="27"/>
        <v>0</v>
      </c>
      <c r="BC83" s="18"/>
      <c r="BD83" s="19"/>
      <c r="BE83" s="19" t="s">
        <v>301</v>
      </c>
      <c r="BF83" s="19" t="s">
        <v>354</v>
      </c>
      <c r="BG83" s="3"/>
      <c r="BH83" s="3"/>
      <c r="BI83" s="4"/>
    </row>
    <row r="84" spans="2:61" ht="15" hidden="1" customHeight="1">
      <c r="B84" s="42"/>
      <c r="C84" s="43"/>
      <c r="D84" s="43" t="s">
        <v>12</v>
      </c>
      <c r="E84" s="44"/>
      <c r="F84" s="44"/>
      <c r="G84" s="44"/>
      <c r="H84" s="45"/>
      <c r="J84" s="18"/>
      <c r="K84" s="19"/>
      <c r="L84" s="19" t="s">
        <v>302</v>
      </c>
      <c r="M84" s="19" t="s">
        <v>355</v>
      </c>
      <c r="N84" s="3"/>
      <c r="O84" s="3"/>
      <c r="P84" s="4"/>
      <c r="Q84" s="133">
        <v>3591017418</v>
      </c>
      <c r="R84" s="134"/>
      <c r="S84" s="133">
        <v>3032595493</v>
      </c>
      <c r="T84" s="134"/>
      <c r="X84" s="128">
        <v>3591017418</v>
      </c>
      <c r="Y84" s="128"/>
      <c r="Z84" s="128">
        <v>3032595493</v>
      </c>
      <c r="AA84" s="128">
        <v>0</v>
      </c>
      <c r="AB84" s="109">
        <f t="shared" si="22"/>
        <v>0</v>
      </c>
      <c r="AC84" s="109">
        <f t="shared" si="23"/>
        <v>0</v>
      </c>
      <c r="AD84" s="109">
        <f t="shared" si="24"/>
        <v>0</v>
      </c>
      <c r="AE84" s="109">
        <f t="shared" si="25"/>
        <v>0</v>
      </c>
      <c r="AH84" s="10">
        <v>1219137176</v>
      </c>
      <c r="AI84" s="11"/>
      <c r="AJ84" s="10">
        <v>1871009892</v>
      </c>
      <c r="AK84" s="11">
        <v>0</v>
      </c>
      <c r="AL84" s="10">
        <v>1768812607</v>
      </c>
      <c r="AM84" s="11">
        <v>0</v>
      </c>
      <c r="AN84" s="10">
        <v>1857873545</v>
      </c>
      <c r="AO84" s="11">
        <v>0</v>
      </c>
      <c r="AP84" s="10">
        <v>1260548025</v>
      </c>
      <c r="AQ84" s="11"/>
      <c r="AR84" s="10">
        <v>1772047468</v>
      </c>
      <c r="AS84" s="11">
        <v>0</v>
      </c>
      <c r="AT84" s="10">
        <v>4858959675</v>
      </c>
      <c r="AU84" s="11">
        <v>0</v>
      </c>
      <c r="AV84" s="10">
        <v>1705745781</v>
      </c>
      <c r="AW84" s="11"/>
      <c r="AY84" s="10">
        <f t="shared" si="26"/>
        <v>3032595493</v>
      </c>
      <c r="AZ84" s="11">
        <f t="shared" si="27"/>
        <v>0</v>
      </c>
      <c r="BC84" s="18"/>
      <c r="BD84" s="19"/>
      <c r="BE84" s="19" t="s">
        <v>302</v>
      </c>
      <c r="BF84" s="19" t="s">
        <v>355</v>
      </c>
      <c r="BG84" s="3"/>
      <c r="BH84" s="3"/>
      <c r="BI84" s="4"/>
    </row>
    <row r="85" spans="2:61" ht="15" hidden="1" customHeight="1">
      <c r="B85" s="42"/>
      <c r="C85" s="43"/>
      <c r="D85" s="43" t="s">
        <v>13</v>
      </c>
      <c r="E85" s="44"/>
      <c r="F85" s="44"/>
      <c r="G85" s="44"/>
      <c r="H85" s="45"/>
      <c r="J85" s="18"/>
      <c r="K85" s="19"/>
      <c r="L85" s="19" t="s">
        <v>303</v>
      </c>
      <c r="M85" s="19" t="s">
        <v>356</v>
      </c>
      <c r="N85" s="3"/>
      <c r="O85" s="3"/>
      <c r="P85" s="4"/>
      <c r="Q85" s="133">
        <v>1781521442</v>
      </c>
      <c r="R85" s="134"/>
      <c r="S85" s="133">
        <v>1716398097</v>
      </c>
      <c r="T85" s="134"/>
      <c r="X85" s="128">
        <v>1781521442</v>
      </c>
      <c r="Y85" s="128"/>
      <c r="Z85" s="128">
        <v>1716398097</v>
      </c>
      <c r="AA85" s="128">
        <v>0</v>
      </c>
      <c r="AB85" s="109">
        <f t="shared" si="22"/>
        <v>0</v>
      </c>
      <c r="AC85" s="109">
        <f t="shared" si="23"/>
        <v>0</v>
      </c>
      <c r="AD85" s="109">
        <f t="shared" si="24"/>
        <v>0</v>
      </c>
      <c r="AE85" s="109">
        <f t="shared" si="25"/>
        <v>0</v>
      </c>
      <c r="AH85" s="10">
        <v>548153448</v>
      </c>
      <c r="AI85" s="11"/>
      <c r="AJ85" s="10">
        <v>690670733</v>
      </c>
      <c r="AK85" s="11">
        <v>0</v>
      </c>
      <c r="AL85" s="10">
        <v>863410672</v>
      </c>
      <c r="AM85" s="11">
        <v>0</v>
      </c>
      <c r="AN85" s="10">
        <v>803842779</v>
      </c>
      <c r="AO85" s="11">
        <v>0</v>
      </c>
      <c r="AP85" s="10">
        <v>765438160</v>
      </c>
      <c r="AQ85" s="11"/>
      <c r="AR85" s="10">
        <v>950959937</v>
      </c>
      <c r="AS85" s="11">
        <v>0</v>
      </c>
      <c r="AT85" s="10">
        <v>2102234853</v>
      </c>
      <c r="AU85" s="11">
        <v>0</v>
      </c>
      <c r="AV85" s="10">
        <v>852463285</v>
      </c>
      <c r="AW85" s="11"/>
      <c r="AY85" s="10">
        <f t="shared" si="26"/>
        <v>1716398097</v>
      </c>
      <c r="AZ85" s="11">
        <f t="shared" si="27"/>
        <v>0</v>
      </c>
      <c r="BC85" s="18"/>
      <c r="BD85" s="19"/>
      <c r="BE85" s="19" t="s">
        <v>303</v>
      </c>
      <c r="BF85" s="19" t="s">
        <v>356</v>
      </c>
      <c r="BG85" s="3"/>
      <c r="BH85" s="3"/>
      <c r="BI85" s="4"/>
    </row>
    <row r="86" spans="2:61" ht="15" hidden="1" customHeight="1">
      <c r="B86" s="42"/>
      <c r="C86" s="43"/>
      <c r="D86" s="43" t="s">
        <v>14</v>
      </c>
      <c r="E86" s="44"/>
      <c r="F86" s="44"/>
      <c r="G86" s="44"/>
      <c r="H86" s="45"/>
      <c r="J86" s="18"/>
      <c r="K86" s="19"/>
      <c r="L86" s="19" t="s">
        <v>304</v>
      </c>
      <c r="M86" s="19" t="s">
        <v>357</v>
      </c>
      <c r="N86" s="3"/>
      <c r="O86" s="3"/>
      <c r="P86" s="4"/>
      <c r="Q86" s="133">
        <v>1733054769</v>
      </c>
      <c r="R86" s="134"/>
      <c r="S86" s="133">
        <v>1179145893</v>
      </c>
      <c r="T86" s="134"/>
      <c r="X86" s="128">
        <v>1733054769</v>
      </c>
      <c r="Y86" s="128"/>
      <c r="Z86" s="128">
        <v>1179145893</v>
      </c>
      <c r="AA86" s="128">
        <v>0</v>
      </c>
      <c r="AB86" s="109">
        <f t="shared" si="22"/>
        <v>0</v>
      </c>
      <c r="AC86" s="109">
        <f t="shared" si="23"/>
        <v>0</v>
      </c>
      <c r="AD86" s="109">
        <f t="shared" si="24"/>
        <v>0</v>
      </c>
      <c r="AE86" s="109">
        <f t="shared" si="25"/>
        <v>0</v>
      </c>
      <c r="AH86" s="10">
        <v>650147768</v>
      </c>
      <c r="AI86" s="11"/>
      <c r="AJ86" s="10">
        <v>1751259473</v>
      </c>
      <c r="AK86" s="11">
        <v>0</v>
      </c>
      <c r="AL86" s="10">
        <v>992913697</v>
      </c>
      <c r="AM86" s="11">
        <v>0</v>
      </c>
      <c r="AN86" s="10">
        <v>820018680</v>
      </c>
      <c r="AO86" s="11">
        <v>0</v>
      </c>
      <c r="AP86" s="10">
        <v>499529931</v>
      </c>
      <c r="AQ86" s="11"/>
      <c r="AR86" s="10">
        <v>679615962</v>
      </c>
      <c r="AS86" s="11">
        <v>0</v>
      </c>
      <c r="AT86" s="10">
        <v>3394320938</v>
      </c>
      <c r="AU86" s="11">
        <v>0</v>
      </c>
      <c r="AV86" s="10">
        <v>669209980</v>
      </c>
      <c r="AW86" s="11"/>
      <c r="AY86" s="10">
        <f t="shared" si="26"/>
        <v>1179145893</v>
      </c>
      <c r="AZ86" s="11">
        <f t="shared" si="27"/>
        <v>0</v>
      </c>
      <c r="BC86" s="18"/>
      <c r="BD86" s="19"/>
      <c r="BE86" s="19" t="s">
        <v>304</v>
      </c>
      <c r="BF86" s="19" t="s">
        <v>357</v>
      </c>
      <c r="BG86" s="3"/>
      <c r="BH86" s="3"/>
      <c r="BI86" s="4"/>
    </row>
    <row r="87" spans="2:61" ht="15" hidden="1" customHeight="1">
      <c r="B87" s="42"/>
      <c r="C87" s="43"/>
      <c r="D87" s="43" t="s">
        <v>15</v>
      </c>
      <c r="E87" s="44"/>
      <c r="F87" s="44"/>
      <c r="G87" s="44"/>
      <c r="H87" s="45"/>
      <c r="J87" s="18"/>
      <c r="K87" s="19"/>
      <c r="L87" s="19" t="s">
        <v>373</v>
      </c>
      <c r="M87" s="19" t="s">
        <v>358</v>
      </c>
      <c r="N87" s="3"/>
      <c r="O87" s="3"/>
      <c r="P87" s="4"/>
      <c r="Q87" s="133">
        <v>2710028571</v>
      </c>
      <c r="R87" s="134"/>
      <c r="S87" s="133">
        <v>2498460349</v>
      </c>
      <c r="T87" s="134"/>
      <c r="X87" s="128">
        <v>2710028571</v>
      </c>
      <c r="Y87" s="128"/>
      <c r="Z87" s="128">
        <v>2498460349</v>
      </c>
      <c r="AA87" s="128">
        <v>0</v>
      </c>
      <c r="AB87" s="109">
        <f t="shared" si="22"/>
        <v>0</v>
      </c>
      <c r="AC87" s="109">
        <f t="shared" si="23"/>
        <v>0</v>
      </c>
      <c r="AD87" s="109">
        <f t="shared" si="24"/>
        <v>0</v>
      </c>
      <c r="AE87" s="109">
        <f t="shared" si="25"/>
        <v>0</v>
      </c>
      <c r="AH87" s="10">
        <v>281530432</v>
      </c>
      <c r="AI87" s="11"/>
      <c r="AJ87" s="10">
        <v>295494536</v>
      </c>
      <c r="AK87" s="11">
        <v>0</v>
      </c>
      <c r="AL87" s="10">
        <v>305533086</v>
      </c>
      <c r="AM87" s="11">
        <v>0</v>
      </c>
      <c r="AN87" s="10">
        <v>332618864</v>
      </c>
      <c r="AO87" s="11">
        <v>0</v>
      </c>
      <c r="AP87" s="10">
        <v>1284835131</v>
      </c>
      <c r="AQ87" s="11"/>
      <c r="AR87" s="10">
        <v>1213625218</v>
      </c>
      <c r="AS87" s="11">
        <v>0</v>
      </c>
      <c r="AT87" s="10">
        <v>882558054</v>
      </c>
      <c r="AU87" s="11">
        <v>0</v>
      </c>
      <c r="AV87" s="10">
        <v>1357219721</v>
      </c>
      <c r="AW87" s="11"/>
      <c r="AY87" s="10">
        <f t="shared" si="26"/>
        <v>2498460349</v>
      </c>
      <c r="AZ87" s="11">
        <f t="shared" si="27"/>
        <v>0</v>
      </c>
      <c r="BC87" s="18"/>
      <c r="BD87" s="19"/>
      <c r="BE87" s="19" t="s">
        <v>373</v>
      </c>
      <c r="BF87" s="19" t="s">
        <v>358</v>
      </c>
      <c r="BG87" s="3"/>
      <c r="BH87" s="3"/>
      <c r="BI87" s="4"/>
    </row>
    <row r="88" spans="2:61" ht="15" hidden="1" customHeight="1">
      <c r="B88" s="42"/>
      <c r="C88" s="43"/>
      <c r="D88" s="43" t="s">
        <v>16</v>
      </c>
      <c r="E88" s="44"/>
      <c r="F88" s="44"/>
      <c r="G88" s="44"/>
      <c r="H88" s="45"/>
      <c r="J88" s="18"/>
      <c r="K88" s="19"/>
      <c r="L88" s="19" t="s">
        <v>374</v>
      </c>
      <c r="M88" s="19" t="s">
        <v>359</v>
      </c>
      <c r="N88" s="3"/>
      <c r="O88" s="3"/>
      <c r="P88" s="4"/>
      <c r="Q88" s="133">
        <v>100482798</v>
      </c>
      <c r="R88" s="134"/>
      <c r="S88" s="133">
        <v>89117732</v>
      </c>
      <c r="T88" s="134"/>
      <c r="X88" s="128">
        <v>100482798</v>
      </c>
      <c r="Y88" s="128"/>
      <c r="Z88" s="128">
        <v>89117732</v>
      </c>
      <c r="AA88" s="128">
        <v>0</v>
      </c>
      <c r="AB88" s="109">
        <f t="shared" si="22"/>
        <v>0</v>
      </c>
      <c r="AC88" s="109">
        <f t="shared" si="23"/>
        <v>0</v>
      </c>
      <c r="AD88" s="109">
        <f t="shared" si="24"/>
        <v>0</v>
      </c>
      <c r="AE88" s="109">
        <f t="shared" si="25"/>
        <v>0</v>
      </c>
      <c r="AH88" s="10">
        <v>43241410</v>
      </c>
      <c r="AI88" s="11"/>
      <c r="AJ88" s="10">
        <v>53712622</v>
      </c>
      <c r="AK88" s="11">
        <v>0</v>
      </c>
      <c r="AL88" s="10">
        <v>29995590</v>
      </c>
      <c r="AM88" s="11">
        <v>0</v>
      </c>
      <c r="AN88" s="10">
        <v>39478091</v>
      </c>
      <c r="AO88" s="11">
        <v>0</v>
      </c>
      <c r="AP88" s="10">
        <v>36107654</v>
      </c>
      <c r="AQ88" s="11"/>
      <c r="AR88" s="10">
        <v>53010078</v>
      </c>
      <c r="AS88" s="11">
        <v>0</v>
      </c>
      <c r="AT88" s="10">
        <v>126949622</v>
      </c>
      <c r="AU88" s="11">
        <v>0</v>
      </c>
      <c r="AV88" s="10">
        <v>45958595</v>
      </c>
      <c r="AW88" s="11"/>
      <c r="AY88" s="10">
        <f t="shared" si="26"/>
        <v>89117732</v>
      </c>
      <c r="AZ88" s="11">
        <f t="shared" si="27"/>
        <v>0</v>
      </c>
      <c r="BC88" s="18"/>
      <c r="BD88" s="19"/>
      <c r="BE88" s="19" t="s">
        <v>374</v>
      </c>
      <c r="BF88" s="19" t="s">
        <v>359</v>
      </c>
      <c r="BG88" s="3"/>
      <c r="BH88" s="3"/>
      <c r="BI88" s="4"/>
    </row>
    <row r="89" spans="2:61" ht="15" hidden="1" customHeight="1">
      <c r="B89" s="42"/>
      <c r="C89" s="43"/>
      <c r="D89" s="43" t="s">
        <v>17</v>
      </c>
      <c r="E89" s="44"/>
      <c r="F89" s="44"/>
      <c r="G89" s="44"/>
      <c r="H89" s="45"/>
      <c r="J89" s="18"/>
      <c r="K89" s="19"/>
      <c r="L89" s="19" t="s">
        <v>375</v>
      </c>
      <c r="M89" s="19" t="s">
        <v>360</v>
      </c>
      <c r="N89" s="3"/>
      <c r="O89" s="3"/>
      <c r="P89" s="4"/>
      <c r="Q89" s="133">
        <v>45470190</v>
      </c>
      <c r="R89" s="134"/>
      <c r="S89" s="133">
        <v>43060328</v>
      </c>
      <c r="T89" s="134"/>
      <c r="X89" s="128">
        <v>45470190</v>
      </c>
      <c r="Y89" s="128"/>
      <c r="Z89" s="128">
        <v>43060328</v>
      </c>
      <c r="AA89" s="128">
        <v>0</v>
      </c>
      <c r="AB89" s="109">
        <f t="shared" si="22"/>
        <v>0</v>
      </c>
      <c r="AC89" s="109">
        <f t="shared" si="23"/>
        <v>0</v>
      </c>
      <c r="AD89" s="109">
        <f t="shared" si="24"/>
        <v>0</v>
      </c>
      <c r="AE89" s="109">
        <f t="shared" si="25"/>
        <v>0</v>
      </c>
      <c r="AH89" s="10">
        <v>32866470</v>
      </c>
      <c r="AI89" s="11"/>
      <c r="AJ89" s="10">
        <v>14357540</v>
      </c>
      <c r="AK89" s="11">
        <v>0</v>
      </c>
      <c r="AL89" s="10">
        <v>14188124</v>
      </c>
      <c r="AM89" s="11">
        <v>0</v>
      </c>
      <c r="AN89" s="10">
        <v>15880980</v>
      </c>
      <c r="AO89" s="11">
        <v>0</v>
      </c>
      <c r="AP89" s="10">
        <v>27890178</v>
      </c>
      <c r="AQ89" s="11"/>
      <c r="AR89" s="10">
        <v>15170150</v>
      </c>
      <c r="AS89" s="11">
        <v>0</v>
      </c>
      <c r="AT89" s="10">
        <v>61412134</v>
      </c>
      <c r="AU89" s="11">
        <v>0</v>
      </c>
      <c r="AV89" s="10">
        <v>33760490</v>
      </c>
      <c r="AW89" s="11"/>
      <c r="AY89" s="10">
        <f t="shared" si="26"/>
        <v>43060328</v>
      </c>
      <c r="AZ89" s="11">
        <f t="shared" si="27"/>
        <v>0</v>
      </c>
      <c r="BC89" s="18"/>
      <c r="BD89" s="19"/>
      <c r="BE89" s="19" t="s">
        <v>375</v>
      </c>
      <c r="BF89" s="19" t="s">
        <v>360</v>
      </c>
      <c r="BG89" s="3"/>
      <c r="BH89" s="3"/>
      <c r="BI89" s="4"/>
    </row>
    <row r="90" spans="2:61" ht="15" hidden="1" customHeight="1">
      <c r="B90" s="42"/>
      <c r="C90" s="43"/>
      <c r="D90" s="43" t="s">
        <v>18</v>
      </c>
      <c r="E90" s="44"/>
      <c r="F90" s="44"/>
      <c r="G90" s="44"/>
      <c r="H90" s="45"/>
      <c r="J90" s="18"/>
      <c r="K90" s="19"/>
      <c r="L90" s="19" t="s">
        <v>376</v>
      </c>
      <c r="M90" s="19" t="s">
        <v>361</v>
      </c>
      <c r="N90" s="3"/>
      <c r="O90" s="3"/>
      <c r="P90" s="4"/>
      <c r="Q90" s="133">
        <v>1090786197</v>
      </c>
      <c r="R90" s="134"/>
      <c r="S90" s="133">
        <v>818363831</v>
      </c>
      <c r="T90" s="134"/>
      <c r="X90" s="128">
        <v>1090786197</v>
      </c>
      <c r="Y90" s="128"/>
      <c r="Z90" s="128">
        <v>818363831</v>
      </c>
      <c r="AA90" s="128">
        <v>0</v>
      </c>
      <c r="AB90" s="109">
        <f t="shared" si="22"/>
        <v>0</v>
      </c>
      <c r="AC90" s="109">
        <f t="shared" si="23"/>
        <v>0</v>
      </c>
      <c r="AD90" s="109">
        <f t="shared" si="24"/>
        <v>0</v>
      </c>
      <c r="AE90" s="109">
        <f t="shared" si="25"/>
        <v>0</v>
      </c>
      <c r="AH90" s="10">
        <v>391241613</v>
      </c>
      <c r="AI90" s="11"/>
      <c r="AJ90" s="10">
        <v>427480442</v>
      </c>
      <c r="AK90" s="11">
        <v>0</v>
      </c>
      <c r="AL90" s="10">
        <v>417267163</v>
      </c>
      <c r="AM90" s="11">
        <v>0</v>
      </c>
      <c r="AN90" s="10">
        <v>411061379</v>
      </c>
      <c r="AO90" s="11">
        <v>0</v>
      </c>
      <c r="AP90" s="10">
        <v>415283136</v>
      </c>
      <c r="AQ90" s="11"/>
      <c r="AR90" s="10">
        <v>403080695</v>
      </c>
      <c r="AS90" s="11">
        <v>0</v>
      </c>
      <c r="AT90" s="10">
        <v>1235989218</v>
      </c>
      <c r="AU90" s="11">
        <v>0</v>
      </c>
      <c r="AV90" s="10">
        <v>543718300</v>
      </c>
      <c r="AW90" s="11"/>
      <c r="AY90" s="10">
        <f t="shared" si="26"/>
        <v>818363831</v>
      </c>
      <c r="AZ90" s="11">
        <f t="shared" si="27"/>
        <v>0</v>
      </c>
      <c r="BC90" s="18"/>
      <c r="BD90" s="19"/>
      <c r="BE90" s="19" t="s">
        <v>376</v>
      </c>
      <c r="BF90" s="19" t="s">
        <v>361</v>
      </c>
      <c r="BG90" s="3"/>
      <c r="BH90" s="3"/>
      <c r="BI90" s="4"/>
    </row>
    <row r="91" spans="2:61" ht="15" hidden="1" customHeight="1">
      <c r="B91" s="42"/>
      <c r="C91" s="43"/>
      <c r="D91" s="43" t="s">
        <v>19</v>
      </c>
      <c r="E91" s="44"/>
      <c r="F91" s="44"/>
      <c r="G91" s="44"/>
      <c r="H91" s="45"/>
      <c r="J91" s="18"/>
      <c r="K91" s="19"/>
      <c r="L91" s="19" t="s">
        <v>377</v>
      </c>
      <c r="M91" s="19" t="s">
        <v>362</v>
      </c>
      <c r="N91" s="3"/>
      <c r="O91" s="3"/>
      <c r="P91" s="4"/>
      <c r="Q91" s="133">
        <v>6562350982</v>
      </c>
      <c r="R91" s="134"/>
      <c r="S91" s="133">
        <v>3278435749</v>
      </c>
      <c r="T91" s="134"/>
      <c r="X91" s="128">
        <v>6562350982</v>
      </c>
      <c r="Y91" s="128"/>
      <c r="Z91" s="128">
        <v>3278435749</v>
      </c>
      <c r="AA91" s="128">
        <v>0</v>
      </c>
      <c r="AB91" s="109">
        <f t="shared" si="22"/>
        <v>0</v>
      </c>
      <c r="AC91" s="109">
        <f t="shared" si="23"/>
        <v>0</v>
      </c>
      <c r="AD91" s="109">
        <f t="shared" si="24"/>
        <v>0</v>
      </c>
      <c r="AE91" s="109">
        <f t="shared" si="25"/>
        <v>0</v>
      </c>
      <c r="AH91" s="10">
        <v>2658716377</v>
      </c>
      <c r="AI91" s="11"/>
      <c r="AJ91" s="10">
        <v>2532272663</v>
      </c>
      <c r="AK91" s="11">
        <v>0</v>
      </c>
      <c r="AL91" s="10">
        <v>1687770753</v>
      </c>
      <c r="AM91" s="11">
        <v>0</v>
      </c>
      <c r="AN91" s="10">
        <v>1240376650</v>
      </c>
      <c r="AO91" s="11">
        <v>0</v>
      </c>
      <c r="AP91" s="10">
        <v>1863950065</v>
      </c>
      <c r="AQ91" s="11"/>
      <c r="AR91" s="10">
        <v>1414485684</v>
      </c>
      <c r="AS91" s="11">
        <v>0</v>
      </c>
      <c r="AT91" s="10">
        <v>6878759793</v>
      </c>
      <c r="AU91" s="11">
        <v>0</v>
      </c>
      <c r="AV91" s="10">
        <v>2165569071</v>
      </c>
      <c r="AW91" s="11"/>
      <c r="AY91" s="10">
        <f t="shared" si="26"/>
        <v>3278435749</v>
      </c>
      <c r="AZ91" s="11">
        <f t="shared" si="27"/>
        <v>0</v>
      </c>
      <c r="BC91" s="18"/>
      <c r="BD91" s="19"/>
      <c r="BE91" s="19" t="s">
        <v>377</v>
      </c>
      <c r="BF91" s="19" t="s">
        <v>362</v>
      </c>
      <c r="BG91" s="3"/>
      <c r="BH91" s="3"/>
      <c r="BI91" s="4"/>
    </row>
    <row r="92" spans="2:61" ht="15" hidden="1" customHeight="1">
      <c r="B92" s="42"/>
      <c r="C92" s="43"/>
      <c r="D92" s="43" t="s">
        <v>20</v>
      </c>
      <c r="E92" s="44"/>
      <c r="F92" s="44"/>
      <c r="G92" s="44"/>
      <c r="H92" s="45"/>
      <c r="J92" s="18"/>
      <c r="K92" s="19"/>
      <c r="L92" s="19" t="s">
        <v>378</v>
      </c>
      <c r="M92" s="19" t="s">
        <v>363</v>
      </c>
      <c r="N92" s="3"/>
      <c r="O92" s="3"/>
      <c r="P92" s="4"/>
      <c r="Q92" s="133">
        <v>409483715</v>
      </c>
      <c r="R92" s="134"/>
      <c r="S92" s="133">
        <v>224800000</v>
      </c>
      <c r="T92" s="134"/>
      <c r="X92" s="128">
        <v>409483715</v>
      </c>
      <c r="Y92" s="128"/>
      <c r="Z92" s="128">
        <v>224800000</v>
      </c>
      <c r="AA92" s="128">
        <v>0</v>
      </c>
      <c r="AB92" s="109">
        <f t="shared" si="22"/>
        <v>0</v>
      </c>
      <c r="AC92" s="109">
        <f t="shared" si="23"/>
        <v>0</v>
      </c>
      <c r="AD92" s="109">
        <f t="shared" si="24"/>
        <v>0</v>
      </c>
      <c r="AE92" s="109">
        <f t="shared" si="25"/>
        <v>0</v>
      </c>
      <c r="AH92" s="10">
        <v>134320000</v>
      </c>
      <c r="AI92" s="11"/>
      <c r="AJ92" s="10">
        <v>154870000</v>
      </c>
      <c r="AK92" s="11">
        <v>0</v>
      </c>
      <c r="AL92" s="10">
        <v>147830000</v>
      </c>
      <c r="AM92" s="11">
        <v>0</v>
      </c>
      <c r="AN92" s="10">
        <v>125340000</v>
      </c>
      <c r="AO92" s="11">
        <v>0</v>
      </c>
      <c r="AP92" s="10">
        <v>117610000</v>
      </c>
      <c r="AQ92" s="11"/>
      <c r="AR92" s="10">
        <v>107190000</v>
      </c>
      <c r="AS92" s="11">
        <v>0</v>
      </c>
      <c r="AT92" s="10">
        <v>437020000</v>
      </c>
      <c r="AU92" s="11">
        <v>0</v>
      </c>
      <c r="AV92" s="10">
        <v>150618034</v>
      </c>
      <c r="AW92" s="11"/>
      <c r="AY92" s="10">
        <f t="shared" si="26"/>
        <v>224800000</v>
      </c>
      <c r="AZ92" s="11">
        <f t="shared" si="27"/>
        <v>0</v>
      </c>
      <c r="BC92" s="18"/>
      <c r="BD92" s="19"/>
      <c r="BE92" s="19" t="s">
        <v>378</v>
      </c>
      <c r="BF92" s="19" t="s">
        <v>363</v>
      </c>
      <c r="BG92" s="3"/>
      <c r="BH92" s="3"/>
      <c r="BI92" s="4"/>
    </row>
    <row r="93" spans="2:61" ht="15" hidden="1" customHeight="1">
      <c r="B93" s="42"/>
      <c r="C93" s="43"/>
      <c r="D93" s="43" t="s">
        <v>21</v>
      </c>
      <c r="E93" s="44"/>
      <c r="F93" s="44"/>
      <c r="G93" s="44"/>
      <c r="H93" s="45"/>
      <c r="J93" s="18"/>
      <c r="K93" s="19"/>
      <c r="L93" s="19" t="s">
        <v>379</v>
      </c>
      <c r="M93" s="19" t="s">
        <v>364</v>
      </c>
      <c r="N93" s="3"/>
      <c r="O93" s="3"/>
      <c r="P93" s="4"/>
      <c r="Q93" s="133">
        <v>20932320</v>
      </c>
      <c r="R93" s="134"/>
      <c r="S93" s="133">
        <v>21645230</v>
      </c>
      <c r="T93" s="134"/>
      <c r="X93" s="128">
        <v>20932320</v>
      </c>
      <c r="Y93" s="128"/>
      <c r="Z93" s="128">
        <v>21645230</v>
      </c>
      <c r="AA93" s="128">
        <v>0</v>
      </c>
      <c r="AB93" s="109">
        <f t="shared" si="22"/>
        <v>0</v>
      </c>
      <c r="AC93" s="109">
        <f t="shared" si="23"/>
        <v>0</v>
      </c>
      <c r="AD93" s="109">
        <f t="shared" si="24"/>
        <v>0</v>
      </c>
      <c r="AE93" s="109">
        <f t="shared" si="25"/>
        <v>0</v>
      </c>
      <c r="AH93" s="10">
        <v>14870790</v>
      </c>
      <c r="AI93" s="11"/>
      <c r="AJ93" s="10">
        <v>10405750</v>
      </c>
      <c r="AK93" s="11">
        <v>0</v>
      </c>
      <c r="AL93" s="10">
        <v>21881900</v>
      </c>
      <c r="AM93" s="11">
        <v>0</v>
      </c>
      <c r="AN93" s="10">
        <v>10717440</v>
      </c>
      <c r="AO93" s="11">
        <v>0</v>
      </c>
      <c r="AP93" s="10">
        <v>12007370</v>
      </c>
      <c r="AQ93" s="11"/>
      <c r="AR93" s="10">
        <v>9637860</v>
      </c>
      <c r="AS93" s="11">
        <v>0</v>
      </c>
      <c r="AT93" s="10">
        <v>47158440</v>
      </c>
      <c r="AU93" s="11">
        <v>0</v>
      </c>
      <c r="AV93" s="10">
        <v>11207240</v>
      </c>
      <c r="AW93" s="11"/>
      <c r="AY93" s="10">
        <f t="shared" si="26"/>
        <v>21645230</v>
      </c>
      <c r="AZ93" s="11">
        <f t="shared" si="27"/>
        <v>0</v>
      </c>
      <c r="BC93" s="18"/>
      <c r="BD93" s="19"/>
      <c r="BE93" s="19" t="s">
        <v>379</v>
      </c>
      <c r="BF93" s="19" t="s">
        <v>364</v>
      </c>
      <c r="BG93" s="3"/>
      <c r="BH93" s="3"/>
      <c r="BI93" s="4"/>
    </row>
    <row r="94" spans="2:61" ht="15" hidden="1" customHeight="1">
      <c r="B94" s="42"/>
      <c r="C94" s="43"/>
      <c r="D94" s="43" t="s">
        <v>22</v>
      </c>
      <c r="E94" s="44"/>
      <c r="F94" s="44"/>
      <c r="G94" s="44"/>
      <c r="H94" s="45"/>
      <c r="J94" s="18"/>
      <c r="K94" s="19"/>
      <c r="L94" s="19" t="s">
        <v>380</v>
      </c>
      <c r="M94" s="19" t="s">
        <v>365</v>
      </c>
      <c r="N94" s="3"/>
      <c r="O94" s="3"/>
      <c r="P94" s="4"/>
      <c r="Q94" s="133">
        <v>10845380</v>
      </c>
      <c r="R94" s="134"/>
      <c r="S94" s="133">
        <v>1901900</v>
      </c>
      <c r="T94" s="134"/>
      <c r="X94" s="128">
        <v>10845380</v>
      </c>
      <c r="Y94" s="128"/>
      <c r="Z94" s="128">
        <v>1901900</v>
      </c>
      <c r="AA94" s="128">
        <v>0</v>
      </c>
      <c r="AB94" s="109">
        <f t="shared" si="22"/>
        <v>0</v>
      </c>
      <c r="AC94" s="109">
        <f t="shared" si="23"/>
        <v>0</v>
      </c>
      <c r="AD94" s="109">
        <f t="shared" si="24"/>
        <v>0</v>
      </c>
      <c r="AE94" s="109">
        <f t="shared" si="25"/>
        <v>0</v>
      </c>
      <c r="AH94" s="10">
        <v>352000</v>
      </c>
      <c r="AI94" s="11"/>
      <c r="AJ94" s="10">
        <v>48140</v>
      </c>
      <c r="AK94" s="11">
        <v>0</v>
      </c>
      <c r="AL94" s="10">
        <v>0</v>
      </c>
      <c r="AM94" s="11">
        <v>0</v>
      </c>
      <c r="AN94" s="10">
        <v>0</v>
      </c>
      <c r="AO94" s="11">
        <v>0</v>
      </c>
      <c r="AP94" s="10">
        <v>1219900</v>
      </c>
      <c r="AQ94" s="11"/>
      <c r="AR94" s="10">
        <v>682000</v>
      </c>
      <c r="AS94" s="11">
        <v>0</v>
      </c>
      <c r="AT94" s="10">
        <v>400140</v>
      </c>
      <c r="AU94" s="11">
        <v>0</v>
      </c>
      <c r="AV94" s="10">
        <v>8697500</v>
      </c>
      <c r="AW94" s="11"/>
      <c r="AY94" s="10">
        <f t="shared" si="26"/>
        <v>1901900</v>
      </c>
      <c r="AZ94" s="11">
        <f t="shared" si="27"/>
        <v>0</v>
      </c>
      <c r="BC94" s="18"/>
      <c r="BD94" s="19"/>
      <c r="BE94" s="19" t="s">
        <v>380</v>
      </c>
      <c r="BF94" s="19" t="s">
        <v>365</v>
      </c>
      <c r="BG94" s="3"/>
      <c r="BH94" s="3"/>
      <c r="BI94" s="4"/>
    </row>
    <row r="95" spans="2:61" ht="15" hidden="1" customHeight="1">
      <c r="B95" s="42"/>
      <c r="C95" s="43"/>
      <c r="D95" s="43" t="s">
        <v>23</v>
      </c>
      <c r="E95" s="44"/>
      <c r="F95" s="44"/>
      <c r="G95" s="44"/>
      <c r="H95" s="45"/>
      <c r="J95" s="18"/>
      <c r="K95" s="19"/>
      <c r="L95" s="19" t="s">
        <v>381</v>
      </c>
      <c r="M95" s="19" t="s">
        <v>366</v>
      </c>
      <c r="N95" s="3"/>
      <c r="O95" s="3"/>
      <c r="P95" s="4"/>
      <c r="Q95" s="133">
        <v>205901812</v>
      </c>
      <c r="R95" s="134"/>
      <c r="S95" s="133">
        <v>227886692</v>
      </c>
      <c r="T95" s="134"/>
      <c r="X95" s="128">
        <v>205901812</v>
      </c>
      <c r="Y95" s="128"/>
      <c r="Z95" s="128">
        <v>227886692</v>
      </c>
      <c r="AA95" s="128">
        <v>0</v>
      </c>
      <c r="AB95" s="109">
        <f t="shared" si="22"/>
        <v>0</v>
      </c>
      <c r="AC95" s="109">
        <f t="shared" si="23"/>
        <v>0</v>
      </c>
      <c r="AD95" s="109">
        <f t="shared" si="24"/>
        <v>0</v>
      </c>
      <c r="AE95" s="109">
        <f t="shared" si="25"/>
        <v>0</v>
      </c>
      <c r="AH95" s="10">
        <v>101805701</v>
      </c>
      <c r="AI95" s="11"/>
      <c r="AJ95" s="10">
        <v>138657966</v>
      </c>
      <c r="AK95" s="11">
        <v>0</v>
      </c>
      <c r="AL95" s="10">
        <v>138170808</v>
      </c>
      <c r="AM95" s="11">
        <v>0</v>
      </c>
      <c r="AN95" s="10">
        <v>111641214</v>
      </c>
      <c r="AO95" s="11">
        <v>0</v>
      </c>
      <c r="AP95" s="10">
        <v>103180758</v>
      </c>
      <c r="AQ95" s="11"/>
      <c r="AR95" s="10">
        <v>124705934</v>
      </c>
      <c r="AS95" s="11">
        <v>0</v>
      </c>
      <c r="AT95" s="10">
        <v>378634475</v>
      </c>
      <c r="AU95" s="11">
        <v>0</v>
      </c>
      <c r="AV95" s="10">
        <v>108627441</v>
      </c>
      <c r="AW95" s="11"/>
      <c r="AY95" s="10">
        <f t="shared" si="26"/>
        <v>227886692</v>
      </c>
      <c r="AZ95" s="11">
        <f t="shared" si="27"/>
        <v>0</v>
      </c>
      <c r="BC95" s="18"/>
      <c r="BD95" s="19"/>
      <c r="BE95" s="19" t="s">
        <v>381</v>
      </c>
      <c r="BF95" s="19" t="s">
        <v>366</v>
      </c>
      <c r="BG95" s="3"/>
      <c r="BH95" s="3"/>
      <c r="BI95" s="4"/>
    </row>
    <row r="96" spans="2:61" ht="15" hidden="1" customHeight="1">
      <c r="B96" s="42"/>
      <c r="C96" s="43"/>
      <c r="D96" s="43" t="s">
        <v>24</v>
      </c>
      <c r="E96" s="44"/>
      <c r="F96" s="44"/>
      <c r="G96" s="44"/>
      <c r="H96" s="45"/>
      <c r="J96" s="18"/>
      <c r="K96" s="19"/>
      <c r="L96" s="19" t="s">
        <v>382</v>
      </c>
      <c r="M96" s="19" t="s">
        <v>367</v>
      </c>
      <c r="N96" s="3"/>
      <c r="O96" s="3"/>
      <c r="P96" s="4"/>
      <c r="Q96" s="133">
        <v>138458232</v>
      </c>
      <c r="R96" s="134"/>
      <c r="S96" s="133">
        <v>113332758</v>
      </c>
      <c r="T96" s="134"/>
      <c r="X96" s="128">
        <v>138458232</v>
      </c>
      <c r="Y96" s="128"/>
      <c r="Z96" s="128">
        <v>113332758</v>
      </c>
      <c r="AA96" s="128">
        <v>0</v>
      </c>
      <c r="AB96" s="109">
        <f t="shared" si="22"/>
        <v>0</v>
      </c>
      <c r="AC96" s="109">
        <f t="shared" si="23"/>
        <v>0</v>
      </c>
      <c r="AD96" s="109">
        <f t="shared" si="24"/>
        <v>0</v>
      </c>
      <c r="AE96" s="109">
        <f t="shared" si="25"/>
        <v>0</v>
      </c>
      <c r="AH96" s="10">
        <v>57295052</v>
      </c>
      <c r="AI96" s="11"/>
      <c r="AJ96" s="10">
        <v>59084582</v>
      </c>
      <c r="AK96" s="11">
        <v>0</v>
      </c>
      <c r="AL96" s="10">
        <v>57468463</v>
      </c>
      <c r="AM96" s="11">
        <v>0</v>
      </c>
      <c r="AN96" s="10">
        <v>59917313</v>
      </c>
      <c r="AO96" s="11">
        <v>0</v>
      </c>
      <c r="AP96" s="10">
        <v>46954012</v>
      </c>
      <c r="AQ96" s="11"/>
      <c r="AR96" s="10">
        <v>66378746</v>
      </c>
      <c r="AS96" s="11">
        <v>0</v>
      </c>
      <c r="AT96" s="10">
        <v>173848097</v>
      </c>
      <c r="AU96" s="11">
        <v>0</v>
      </c>
      <c r="AV96" s="10">
        <v>61347879</v>
      </c>
      <c r="AW96" s="11"/>
      <c r="AY96" s="10">
        <f t="shared" si="26"/>
        <v>113332758</v>
      </c>
      <c r="AZ96" s="11">
        <f t="shared" si="27"/>
        <v>0</v>
      </c>
      <c r="BC96" s="18"/>
      <c r="BD96" s="19"/>
      <c r="BE96" s="19" t="s">
        <v>382</v>
      </c>
      <c r="BF96" s="19" t="s">
        <v>367</v>
      </c>
      <c r="BG96" s="3"/>
      <c r="BH96" s="3"/>
      <c r="BI96" s="4"/>
    </row>
    <row r="97" spans="2:61" ht="15" hidden="1" customHeight="1">
      <c r="B97" s="42"/>
      <c r="C97" s="43"/>
      <c r="D97" s="43" t="s">
        <v>25</v>
      </c>
      <c r="E97" s="44"/>
      <c r="F97" s="44"/>
      <c r="G97" s="44"/>
      <c r="H97" s="45"/>
      <c r="J97" s="18"/>
      <c r="K97" s="19"/>
      <c r="L97" s="19" t="s">
        <v>383</v>
      </c>
      <c r="M97" s="19" t="s">
        <v>368</v>
      </c>
      <c r="N97" s="3"/>
      <c r="O97" s="3"/>
      <c r="P97" s="4"/>
      <c r="Q97" s="133">
        <v>96422110</v>
      </c>
      <c r="R97" s="134"/>
      <c r="S97" s="133">
        <v>101511514</v>
      </c>
      <c r="T97" s="134"/>
      <c r="X97" s="128">
        <v>96422110</v>
      </c>
      <c r="Y97" s="128"/>
      <c r="Z97" s="128">
        <v>101511514</v>
      </c>
      <c r="AA97" s="128">
        <v>0</v>
      </c>
      <c r="AB97" s="109">
        <f t="shared" si="22"/>
        <v>0</v>
      </c>
      <c r="AC97" s="109">
        <f t="shared" si="23"/>
        <v>0</v>
      </c>
      <c r="AD97" s="109">
        <f t="shared" si="24"/>
        <v>0</v>
      </c>
      <c r="AE97" s="109">
        <f t="shared" si="25"/>
        <v>0</v>
      </c>
      <c r="AH97" s="10">
        <v>44593293</v>
      </c>
      <c r="AI97" s="11"/>
      <c r="AJ97" s="10">
        <v>52785027</v>
      </c>
      <c r="AK97" s="11">
        <v>0</v>
      </c>
      <c r="AL97" s="10">
        <v>56086725</v>
      </c>
      <c r="AM97" s="11">
        <v>0</v>
      </c>
      <c r="AN97" s="10">
        <v>54360044</v>
      </c>
      <c r="AO97" s="11">
        <v>0</v>
      </c>
      <c r="AP97" s="10">
        <v>45133156</v>
      </c>
      <c r="AQ97" s="11"/>
      <c r="AR97" s="10">
        <v>56378358</v>
      </c>
      <c r="AS97" s="11">
        <v>0</v>
      </c>
      <c r="AT97" s="10">
        <v>153465045</v>
      </c>
      <c r="AU97" s="11">
        <v>0</v>
      </c>
      <c r="AV97" s="10">
        <v>45187241</v>
      </c>
      <c r="AW97" s="11"/>
      <c r="AY97" s="10">
        <f t="shared" si="26"/>
        <v>101511514</v>
      </c>
      <c r="AZ97" s="11">
        <f t="shared" si="27"/>
        <v>0</v>
      </c>
      <c r="BC97" s="18"/>
      <c r="BD97" s="19"/>
      <c r="BE97" s="19" t="s">
        <v>383</v>
      </c>
      <c r="BF97" s="19" t="s">
        <v>368</v>
      </c>
      <c r="BG97" s="3"/>
      <c r="BH97" s="3"/>
      <c r="BI97" s="4"/>
    </row>
    <row r="98" spans="2:61" ht="15" hidden="1" customHeight="1">
      <c r="B98" s="42"/>
      <c r="C98" s="43"/>
      <c r="D98" s="43" t="s">
        <v>26</v>
      </c>
      <c r="E98" s="44"/>
      <c r="F98" s="44"/>
      <c r="G98" s="44"/>
      <c r="H98" s="45"/>
      <c r="J98" s="18"/>
      <c r="K98" s="19"/>
      <c r="L98" s="19" t="s">
        <v>384</v>
      </c>
      <c r="M98" s="19" t="s">
        <v>369</v>
      </c>
      <c r="N98" s="3"/>
      <c r="O98" s="3"/>
      <c r="P98" s="4"/>
      <c r="Q98" s="133">
        <v>38597881</v>
      </c>
      <c r="R98" s="134"/>
      <c r="S98" s="133">
        <v>37520867</v>
      </c>
      <c r="T98" s="134"/>
      <c r="X98" s="128">
        <v>38597881</v>
      </c>
      <c r="Y98" s="128"/>
      <c r="Z98" s="128">
        <v>37520867</v>
      </c>
      <c r="AA98" s="128">
        <v>0</v>
      </c>
      <c r="AB98" s="109">
        <f t="shared" si="22"/>
        <v>0</v>
      </c>
      <c r="AC98" s="109">
        <f t="shared" si="23"/>
        <v>0</v>
      </c>
      <c r="AD98" s="109">
        <f t="shared" si="24"/>
        <v>0</v>
      </c>
      <c r="AE98" s="109">
        <f t="shared" si="25"/>
        <v>0</v>
      </c>
      <c r="AH98" s="10">
        <v>15515798</v>
      </c>
      <c r="AI98" s="11"/>
      <c r="AJ98" s="10">
        <v>23481937</v>
      </c>
      <c r="AK98" s="11">
        <v>0</v>
      </c>
      <c r="AL98" s="10">
        <v>18919593</v>
      </c>
      <c r="AM98" s="11">
        <v>0</v>
      </c>
      <c r="AN98" s="10">
        <v>23960985</v>
      </c>
      <c r="AO98" s="11">
        <v>0</v>
      </c>
      <c r="AP98" s="10">
        <v>18138715</v>
      </c>
      <c r="AQ98" s="11"/>
      <c r="AR98" s="10">
        <v>19382152</v>
      </c>
      <c r="AS98" s="11">
        <v>0</v>
      </c>
      <c r="AT98" s="10">
        <v>57917328</v>
      </c>
      <c r="AU98" s="11">
        <v>0</v>
      </c>
      <c r="AV98" s="10">
        <v>20140470</v>
      </c>
      <c r="AW98" s="11"/>
      <c r="AY98" s="10">
        <f t="shared" si="26"/>
        <v>37520867</v>
      </c>
      <c r="AZ98" s="11">
        <f t="shared" si="27"/>
        <v>0</v>
      </c>
      <c r="BC98" s="18"/>
      <c r="BD98" s="19"/>
      <c r="BE98" s="19" t="s">
        <v>384</v>
      </c>
      <c r="BF98" s="19" t="s">
        <v>369</v>
      </c>
      <c r="BG98" s="3"/>
      <c r="BH98" s="3"/>
      <c r="BI98" s="4"/>
    </row>
    <row r="99" spans="2:61" ht="15" hidden="1" customHeight="1">
      <c r="B99" s="42"/>
      <c r="C99" s="43"/>
      <c r="D99" s="43" t="s">
        <v>27</v>
      </c>
      <c r="E99" s="44"/>
      <c r="F99" s="44"/>
      <c r="G99" s="44"/>
      <c r="H99" s="45"/>
      <c r="J99" s="18"/>
      <c r="K99" s="19"/>
      <c r="L99" s="19" t="s">
        <v>385</v>
      </c>
      <c r="M99" s="19" t="s">
        <v>370</v>
      </c>
      <c r="N99" s="3"/>
      <c r="O99" s="3"/>
      <c r="P99" s="4"/>
      <c r="Q99" s="133">
        <v>390734265</v>
      </c>
      <c r="R99" s="134"/>
      <c r="S99" s="133">
        <v>364363006</v>
      </c>
      <c r="T99" s="134"/>
      <c r="X99" s="128">
        <v>390734265</v>
      </c>
      <c r="Y99" s="128"/>
      <c r="Z99" s="128">
        <v>364363006</v>
      </c>
      <c r="AA99" s="128">
        <v>0</v>
      </c>
      <c r="AB99" s="109">
        <f t="shared" si="22"/>
        <v>0</v>
      </c>
      <c r="AC99" s="109">
        <f t="shared" si="23"/>
        <v>0</v>
      </c>
      <c r="AD99" s="109">
        <f t="shared" si="24"/>
        <v>0</v>
      </c>
      <c r="AE99" s="109">
        <f t="shared" si="25"/>
        <v>0</v>
      </c>
      <c r="AH99" s="10">
        <v>200198244</v>
      </c>
      <c r="AI99" s="11"/>
      <c r="AJ99" s="10">
        <v>131503303</v>
      </c>
      <c r="AK99" s="11">
        <v>0</v>
      </c>
      <c r="AL99" s="10">
        <v>145607883</v>
      </c>
      <c r="AM99" s="11">
        <v>0</v>
      </c>
      <c r="AN99" s="10">
        <v>153066134</v>
      </c>
      <c r="AO99" s="11">
        <v>0</v>
      </c>
      <c r="AP99" s="10">
        <v>173486308</v>
      </c>
      <c r="AQ99" s="11"/>
      <c r="AR99" s="10">
        <v>190876698</v>
      </c>
      <c r="AS99" s="11">
        <v>0</v>
      </c>
      <c r="AT99" s="10">
        <v>477309430</v>
      </c>
      <c r="AU99" s="11">
        <v>0</v>
      </c>
      <c r="AV99" s="10">
        <v>199547922</v>
      </c>
      <c r="AW99" s="11"/>
      <c r="AY99" s="10">
        <f t="shared" si="26"/>
        <v>364363006</v>
      </c>
      <c r="AZ99" s="11">
        <f t="shared" si="27"/>
        <v>0</v>
      </c>
      <c r="BC99" s="18"/>
      <c r="BD99" s="19"/>
      <c r="BE99" s="19" t="s">
        <v>385</v>
      </c>
      <c r="BF99" s="19" t="s">
        <v>370</v>
      </c>
      <c r="BG99" s="3"/>
      <c r="BH99" s="3"/>
      <c r="BI99" s="4"/>
    </row>
    <row r="100" spans="2:61" ht="15" hidden="1" customHeight="1">
      <c r="B100" s="42"/>
      <c r="C100" s="43"/>
      <c r="D100" s="43" t="s">
        <v>28</v>
      </c>
      <c r="E100" s="44"/>
      <c r="F100" s="44"/>
      <c r="G100" s="44"/>
      <c r="H100" s="45"/>
      <c r="J100" s="18"/>
      <c r="K100" s="19"/>
      <c r="L100" s="19" t="s">
        <v>386</v>
      </c>
      <c r="M100" s="19" t="s">
        <v>371</v>
      </c>
      <c r="N100" s="3"/>
      <c r="O100" s="3"/>
      <c r="P100" s="4"/>
      <c r="Q100" s="133">
        <v>41831945</v>
      </c>
      <c r="R100" s="134"/>
      <c r="S100" s="133">
        <v>71102734</v>
      </c>
      <c r="T100" s="134"/>
      <c r="X100" s="128">
        <v>41831945</v>
      </c>
      <c r="Y100" s="128"/>
      <c r="Z100" s="128">
        <v>71102734</v>
      </c>
      <c r="AA100" s="128">
        <v>0</v>
      </c>
      <c r="AB100" s="109">
        <f t="shared" si="22"/>
        <v>0</v>
      </c>
      <c r="AC100" s="109">
        <f t="shared" si="23"/>
        <v>0</v>
      </c>
      <c r="AD100" s="109">
        <f t="shared" si="24"/>
        <v>0</v>
      </c>
      <c r="AE100" s="109">
        <f t="shared" si="25"/>
        <v>0</v>
      </c>
      <c r="AH100" s="10">
        <v>32741120</v>
      </c>
      <c r="AI100" s="11"/>
      <c r="AJ100" s="10">
        <v>42119830</v>
      </c>
      <c r="AK100" s="11">
        <v>0</v>
      </c>
      <c r="AL100" s="10">
        <v>24116155</v>
      </c>
      <c r="AM100" s="11">
        <v>0</v>
      </c>
      <c r="AN100" s="10">
        <v>29432218</v>
      </c>
      <c r="AO100" s="11">
        <v>0</v>
      </c>
      <c r="AP100" s="10">
        <v>25165010</v>
      </c>
      <c r="AQ100" s="11"/>
      <c r="AR100" s="10">
        <v>45937724</v>
      </c>
      <c r="AS100" s="11">
        <v>0</v>
      </c>
      <c r="AT100" s="10">
        <v>98977105</v>
      </c>
      <c r="AU100" s="11">
        <v>0</v>
      </c>
      <c r="AV100" s="10">
        <v>13949920</v>
      </c>
      <c r="AW100" s="11"/>
      <c r="AY100" s="10">
        <f t="shared" si="26"/>
        <v>71102734</v>
      </c>
      <c r="AZ100" s="11">
        <f t="shared" si="27"/>
        <v>0</v>
      </c>
      <c r="BC100" s="18"/>
      <c r="BD100" s="19"/>
      <c r="BE100" s="19" t="s">
        <v>386</v>
      </c>
      <c r="BF100" s="19" t="s">
        <v>371</v>
      </c>
      <c r="BG100" s="3"/>
      <c r="BH100" s="3"/>
      <c r="BI100" s="4"/>
    </row>
    <row r="101" spans="2:61" ht="15" hidden="1" customHeight="1">
      <c r="B101" s="42"/>
      <c r="C101" s="43"/>
      <c r="D101" s="43" t="s">
        <v>29</v>
      </c>
      <c r="E101" s="44"/>
      <c r="F101" s="44"/>
      <c r="G101" s="44"/>
      <c r="H101" s="45"/>
      <c r="J101" s="18"/>
      <c r="K101" s="19"/>
      <c r="L101" s="19" t="s">
        <v>387</v>
      </c>
      <c r="M101" s="19" t="s">
        <v>372</v>
      </c>
      <c r="N101" s="3"/>
      <c r="O101" s="3"/>
      <c r="P101" s="4"/>
      <c r="Q101" s="133">
        <v>216343027</v>
      </c>
      <c r="R101" s="134"/>
      <c r="S101" s="133">
        <v>144045834</v>
      </c>
      <c r="T101" s="134"/>
      <c r="X101" s="128">
        <v>216343027</v>
      </c>
      <c r="Y101" s="128"/>
      <c r="Z101" s="128">
        <v>144045834</v>
      </c>
      <c r="AA101" s="128">
        <v>0</v>
      </c>
      <c r="AB101" s="109">
        <f t="shared" si="22"/>
        <v>0</v>
      </c>
      <c r="AC101" s="109">
        <f t="shared" si="23"/>
        <v>0</v>
      </c>
      <c r="AD101" s="109">
        <f t="shared" si="24"/>
        <v>0</v>
      </c>
      <c r="AE101" s="109">
        <f t="shared" si="25"/>
        <v>0</v>
      </c>
      <c r="AH101" s="10">
        <v>61291621</v>
      </c>
      <c r="AI101" s="11"/>
      <c r="AJ101" s="10">
        <v>62145899</v>
      </c>
      <c r="AK101" s="11">
        <v>0</v>
      </c>
      <c r="AL101" s="10">
        <v>60355644</v>
      </c>
      <c r="AM101" s="11">
        <v>0</v>
      </c>
      <c r="AN101" s="10">
        <v>73697128</v>
      </c>
      <c r="AO101" s="11">
        <v>0</v>
      </c>
      <c r="AP101" s="10">
        <v>75504089</v>
      </c>
      <c r="AQ101" s="11"/>
      <c r="AR101" s="10">
        <v>68541745</v>
      </c>
      <c r="AS101" s="11">
        <v>0</v>
      </c>
      <c r="AT101" s="10">
        <v>183793164</v>
      </c>
      <c r="AU101" s="11">
        <v>0</v>
      </c>
      <c r="AV101" s="10">
        <v>95479339</v>
      </c>
      <c r="AW101" s="11"/>
      <c r="AY101" s="10">
        <f t="shared" si="26"/>
        <v>144045834</v>
      </c>
      <c r="AZ101" s="11">
        <f t="shared" si="27"/>
        <v>0</v>
      </c>
      <c r="BC101" s="18"/>
      <c r="BD101" s="19"/>
      <c r="BE101" s="19" t="s">
        <v>387</v>
      </c>
      <c r="BF101" s="19" t="s">
        <v>286</v>
      </c>
      <c r="BG101" s="3"/>
      <c r="BH101" s="3"/>
      <c r="BI101" s="4"/>
    </row>
    <row r="102" spans="2:61" ht="15" customHeight="1">
      <c r="B102" s="18"/>
      <c r="C102" s="19" t="s">
        <v>728</v>
      </c>
      <c r="D102" s="19"/>
      <c r="E102" s="3"/>
      <c r="F102" s="3"/>
      <c r="G102" s="3"/>
      <c r="H102" s="4"/>
      <c r="J102" s="18"/>
      <c r="K102" s="19" t="s">
        <v>168</v>
      </c>
      <c r="L102" s="19"/>
      <c r="M102" s="3"/>
      <c r="N102" s="3"/>
      <c r="O102" s="3"/>
      <c r="P102" s="4"/>
      <c r="Q102" s="133"/>
      <c r="R102" s="134">
        <f>SUM(Q103:Q105)</f>
        <v>2745734364</v>
      </c>
      <c r="S102" s="133">
        <v>0</v>
      </c>
      <c r="T102" s="134">
        <f>SUM(S103:S105)</f>
        <v>1908933</v>
      </c>
      <c r="X102" s="128"/>
      <c r="Y102" s="128">
        <v>2745734364</v>
      </c>
      <c r="Z102" s="128">
        <v>0</v>
      </c>
      <c r="AA102" s="128">
        <v>1908933</v>
      </c>
      <c r="AB102" s="109">
        <f t="shared" ref="AB102:AB114" si="28">IFERROR(X102-Q102,0)</f>
        <v>0</v>
      </c>
      <c r="AC102" s="109">
        <f t="shared" ref="AC102:AC114" si="29">IFERROR(Y102-R102,0)</f>
        <v>0</v>
      </c>
      <c r="AD102" s="109">
        <f t="shared" ref="AD102:AD114" si="30">IFERROR(Z102-S102,0)</f>
        <v>0</v>
      </c>
      <c r="AE102" s="109">
        <f t="shared" ref="AE102:AE114" si="31">IFERROR(AA102-T102,0)</f>
        <v>0</v>
      </c>
      <c r="AH102" s="10"/>
      <c r="AI102" s="11">
        <f>SUM(AH103:AH105)</f>
        <v>1616395</v>
      </c>
      <c r="AJ102" s="10">
        <v>0</v>
      </c>
      <c r="AK102" s="11">
        <v>64450414</v>
      </c>
      <c r="AL102" s="10">
        <v>0</v>
      </c>
      <c r="AM102" s="11">
        <v>68661742</v>
      </c>
      <c r="AN102" s="10">
        <v>0</v>
      </c>
      <c r="AO102" s="11">
        <v>91100968</v>
      </c>
      <c r="AP102" s="10"/>
      <c r="AQ102" s="11">
        <v>166844947</v>
      </c>
      <c r="AR102" s="10">
        <v>0</v>
      </c>
      <c r="AS102" s="11">
        <v>-164936014</v>
      </c>
      <c r="AT102" s="10">
        <v>0</v>
      </c>
      <c r="AU102" s="11">
        <v>134728551</v>
      </c>
      <c r="AV102" s="10"/>
      <c r="AW102" s="11">
        <v>414226327</v>
      </c>
      <c r="AY102" s="10">
        <f t="shared" si="26"/>
        <v>0</v>
      </c>
      <c r="AZ102" s="11">
        <f t="shared" si="27"/>
        <v>1908933</v>
      </c>
      <c r="BC102" s="18"/>
      <c r="BD102" s="19" t="s">
        <v>168</v>
      </c>
      <c r="BE102" s="19"/>
      <c r="BF102" s="3"/>
      <c r="BG102" s="3"/>
      <c r="BH102" s="3"/>
      <c r="BI102" s="4"/>
    </row>
    <row r="103" spans="2:61" ht="15" customHeight="1">
      <c r="B103" s="18"/>
      <c r="C103" s="19"/>
      <c r="D103" s="19" t="s">
        <v>729</v>
      </c>
      <c r="E103" s="19" t="s">
        <v>730</v>
      </c>
      <c r="F103" s="3"/>
      <c r="G103" s="3"/>
      <c r="H103" s="4"/>
      <c r="J103" s="18"/>
      <c r="K103" s="19"/>
      <c r="L103" s="19" t="s">
        <v>389</v>
      </c>
      <c r="M103" s="19" t="s">
        <v>388</v>
      </c>
      <c r="N103" s="3"/>
      <c r="O103" s="3"/>
      <c r="P103" s="4"/>
      <c r="Q103" s="133">
        <v>279134891</v>
      </c>
      <c r="R103" s="134"/>
      <c r="S103" s="133">
        <v>1908933</v>
      </c>
      <c r="T103" s="134"/>
      <c r="X103" s="128">
        <v>279134891</v>
      </c>
      <c r="Y103" s="128"/>
      <c r="Z103" s="128">
        <v>1908933</v>
      </c>
      <c r="AA103" s="128">
        <v>0</v>
      </c>
      <c r="AB103" s="109">
        <f t="shared" si="28"/>
        <v>0</v>
      </c>
      <c r="AC103" s="109">
        <f t="shared" si="29"/>
        <v>0</v>
      </c>
      <c r="AD103" s="109">
        <f t="shared" si="30"/>
        <v>0</v>
      </c>
      <c r="AE103" s="109">
        <f t="shared" si="31"/>
        <v>0</v>
      </c>
      <c r="AH103" s="10">
        <v>1616395</v>
      </c>
      <c r="AI103" s="11"/>
      <c r="AJ103" s="10">
        <f>64450414-65700000</f>
        <v>-1249586</v>
      </c>
      <c r="AK103" s="11">
        <v>0</v>
      </c>
      <c r="AL103" s="10">
        <v>110542</v>
      </c>
      <c r="AM103" s="11">
        <v>0</v>
      </c>
      <c r="AN103" s="10">
        <v>-477351</v>
      </c>
      <c r="AO103" s="11">
        <v>0</v>
      </c>
      <c r="AP103" s="10">
        <v>14941258</v>
      </c>
      <c r="AQ103" s="11"/>
      <c r="AR103" s="10">
        <v>-13032325</v>
      </c>
      <c r="AS103" s="11">
        <v>0</v>
      </c>
      <c r="AT103" s="10">
        <v>477351</v>
      </c>
      <c r="AU103" s="11">
        <v>0</v>
      </c>
      <c r="AV103" s="10">
        <v>293991184</v>
      </c>
      <c r="AW103" s="11"/>
      <c r="AY103" s="10">
        <f t="shared" si="26"/>
        <v>1908933</v>
      </c>
      <c r="AZ103" s="11">
        <f t="shared" si="27"/>
        <v>0</v>
      </c>
      <c r="BC103" s="18"/>
      <c r="BD103" s="19"/>
      <c r="BE103" s="19" t="s">
        <v>389</v>
      </c>
      <c r="BF103" s="19" t="s">
        <v>388</v>
      </c>
      <c r="BG103" s="3"/>
      <c r="BH103" s="3"/>
      <c r="BI103" s="4"/>
    </row>
    <row r="104" spans="2:61" ht="15" customHeight="1">
      <c r="B104" s="18"/>
      <c r="C104" s="19"/>
      <c r="D104" s="19" t="s">
        <v>687</v>
      </c>
      <c r="E104" s="19" t="s">
        <v>731</v>
      </c>
      <c r="F104" s="3"/>
      <c r="G104" s="3"/>
      <c r="H104" s="4"/>
      <c r="J104" s="18"/>
      <c r="K104" s="19"/>
      <c r="L104" s="19" t="s">
        <v>290</v>
      </c>
      <c r="M104" s="19" t="s">
        <v>480</v>
      </c>
      <c r="N104" s="3"/>
      <c r="O104" s="3"/>
      <c r="P104" s="4"/>
      <c r="Q104" s="133">
        <v>2466599473</v>
      </c>
      <c r="R104" s="134"/>
      <c r="S104" s="133">
        <v>0</v>
      </c>
      <c r="T104" s="134"/>
      <c r="X104" s="128">
        <v>2466599473</v>
      </c>
      <c r="Y104" s="128"/>
      <c r="Z104" s="128">
        <v>0</v>
      </c>
      <c r="AA104" s="128">
        <v>0</v>
      </c>
      <c r="AB104" s="109">
        <f t="shared" si="28"/>
        <v>0</v>
      </c>
      <c r="AC104" s="109">
        <f t="shared" si="29"/>
        <v>0</v>
      </c>
      <c r="AD104" s="109">
        <f t="shared" si="30"/>
        <v>0</v>
      </c>
      <c r="AE104" s="109">
        <f t="shared" si="31"/>
        <v>0</v>
      </c>
      <c r="AH104" s="10"/>
      <c r="AI104" s="11"/>
      <c r="AJ104" s="10">
        <v>65700000</v>
      </c>
      <c r="AK104" s="11"/>
      <c r="AL104" s="10">
        <v>68551200</v>
      </c>
      <c r="AM104" s="11"/>
      <c r="AN104" s="10">
        <v>91578319</v>
      </c>
      <c r="AO104" s="11">
        <v>0</v>
      </c>
      <c r="AP104" s="10">
        <v>151903689</v>
      </c>
      <c r="AQ104" s="11"/>
      <c r="AR104" s="10">
        <v>-151903689</v>
      </c>
      <c r="AS104" s="11">
        <v>0</v>
      </c>
      <c r="AT104" s="10">
        <v>134251200</v>
      </c>
      <c r="AU104" s="11">
        <v>0</v>
      </c>
      <c r="AV104" s="10">
        <v>120235143</v>
      </c>
      <c r="AW104" s="11"/>
      <c r="AY104" s="10">
        <f t="shared" si="26"/>
        <v>0</v>
      </c>
      <c r="AZ104" s="11">
        <f t="shared" si="27"/>
        <v>0</v>
      </c>
      <c r="BC104" s="18"/>
      <c r="BD104" s="19"/>
      <c r="BE104" s="19" t="s">
        <v>290</v>
      </c>
      <c r="BF104" s="19" t="s">
        <v>480</v>
      </c>
      <c r="BG104" s="3"/>
      <c r="BH104" s="3"/>
      <c r="BI104" s="4"/>
    </row>
    <row r="105" spans="2:61" ht="15" customHeight="1">
      <c r="B105" s="18"/>
      <c r="C105" s="19"/>
      <c r="D105" s="19" t="s">
        <v>732</v>
      </c>
      <c r="E105" s="19" t="s">
        <v>696</v>
      </c>
      <c r="F105" s="3"/>
      <c r="G105" s="3"/>
      <c r="H105" s="4"/>
      <c r="J105" s="18"/>
      <c r="K105" s="19"/>
      <c r="L105" s="19" t="s">
        <v>482</v>
      </c>
      <c r="M105" s="19" t="s">
        <v>286</v>
      </c>
      <c r="N105" s="3"/>
      <c r="O105" s="3"/>
      <c r="P105" s="4"/>
      <c r="Q105" s="133"/>
      <c r="R105" s="134"/>
      <c r="S105" s="133">
        <v>0</v>
      </c>
      <c r="T105" s="134"/>
      <c r="X105" s="128"/>
      <c r="Y105" s="128"/>
      <c r="Z105" s="128">
        <v>0</v>
      </c>
      <c r="AA105" s="128">
        <v>0</v>
      </c>
      <c r="AB105" s="109">
        <f t="shared" si="28"/>
        <v>0</v>
      </c>
      <c r="AC105" s="109">
        <f t="shared" si="29"/>
        <v>0</v>
      </c>
      <c r="AD105" s="109">
        <f t="shared" si="30"/>
        <v>0</v>
      </c>
      <c r="AE105" s="109">
        <f t="shared" si="31"/>
        <v>0</v>
      </c>
      <c r="AH105" s="10"/>
      <c r="AI105" s="11"/>
      <c r="AJ105" s="10">
        <v>0</v>
      </c>
      <c r="AK105" s="11">
        <v>0</v>
      </c>
      <c r="AL105" s="10">
        <v>0</v>
      </c>
      <c r="AM105" s="11">
        <v>0</v>
      </c>
      <c r="AN105" s="10">
        <v>0</v>
      </c>
      <c r="AO105" s="11">
        <v>0</v>
      </c>
      <c r="AP105" s="10"/>
      <c r="AQ105" s="11"/>
      <c r="AR105" s="10">
        <v>0</v>
      </c>
      <c r="AS105" s="11">
        <v>0</v>
      </c>
      <c r="AT105" s="10">
        <v>0</v>
      </c>
      <c r="AU105" s="11">
        <v>0</v>
      </c>
      <c r="AV105" s="10"/>
      <c r="AW105" s="11"/>
      <c r="AY105" s="10">
        <f t="shared" si="26"/>
        <v>0</v>
      </c>
      <c r="AZ105" s="11">
        <f t="shared" si="27"/>
        <v>0</v>
      </c>
      <c r="BC105" s="18"/>
      <c r="BD105" s="19"/>
      <c r="BE105" s="19" t="s">
        <v>482</v>
      </c>
      <c r="BF105" s="19" t="s">
        <v>286</v>
      </c>
      <c r="BG105" s="3"/>
      <c r="BH105" s="3"/>
      <c r="BI105" s="4"/>
    </row>
    <row r="106" spans="2:61" ht="15" customHeight="1">
      <c r="B106" s="18" t="s">
        <v>733</v>
      </c>
      <c r="C106" s="19"/>
      <c r="D106" s="19"/>
      <c r="E106" s="3"/>
      <c r="F106" s="3"/>
      <c r="G106" s="3"/>
      <c r="H106" s="4"/>
      <c r="J106" s="18" t="s">
        <v>283</v>
      </c>
      <c r="K106" s="19"/>
      <c r="L106" s="19"/>
      <c r="M106" s="3"/>
      <c r="N106" s="3"/>
      <c r="O106" s="3"/>
      <c r="P106" s="4"/>
      <c r="Q106" s="133"/>
      <c r="R106" s="134">
        <f>R9-R47</f>
        <v>54177848136</v>
      </c>
      <c r="S106" s="133">
        <v>0</v>
      </c>
      <c r="T106" s="134">
        <f>T9-T47</f>
        <v>43079981476</v>
      </c>
      <c r="X106" s="128"/>
      <c r="Y106" s="128">
        <v>54177848136</v>
      </c>
      <c r="Z106" s="128">
        <v>0</v>
      </c>
      <c r="AA106" s="128">
        <v>43079981476</v>
      </c>
      <c r="AB106" s="109">
        <f t="shared" si="28"/>
        <v>0</v>
      </c>
      <c r="AC106" s="109">
        <f t="shared" si="29"/>
        <v>0</v>
      </c>
      <c r="AD106" s="109">
        <f t="shared" si="30"/>
        <v>0</v>
      </c>
      <c r="AE106" s="109">
        <f t="shared" si="31"/>
        <v>0</v>
      </c>
      <c r="AH106" s="10"/>
      <c r="AI106" s="11">
        <f>AI9-AI47</f>
        <v>22742817954</v>
      </c>
      <c r="AJ106" s="10">
        <v>0</v>
      </c>
      <c r="AK106" s="11">
        <v>14766351724</v>
      </c>
      <c r="AL106" s="10">
        <v>0</v>
      </c>
      <c r="AM106" s="11">
        <v>9526728943</v>
      </c>
      <c r="AN106" s="10">
        <v>0</v>
      </c>
      <c r="AO106" s="11">
        <v>792546415</v>
      </c>
      <c r="AP106" s="10"/>
      <c r="AQ106" s="11">
        <v>24479961128</v>
      </c>
      <c r="AR106" s="10">
        <v>0</v>
      </c>
      <c r="AS106" s="11">
        <v>18600020348</v>
      </c>
      <c r="AT106" s="10">
        <v>0</v>
      </c>
      <c r="AU106" s="11">
        <v>47035898621</v>
      </c>
      <c r="AV106" s="10"/>
      <c r="AW106" s="11">
        <v>14239134605</v>
      </c>
      <c r="AY106" s="10">
        <f t="shared" si="26"/>
        <v>0</v>
      </c>
      <c r="AZ106" s="11">
        <f t="shared" si="27"/>
        <v>43079981476</v>
      </c>
      <c r="BC106" s="18" t="s">
        <v>283</v>
      </c>
      <c r="BD106" s="19"/>
      <c r="BE106" s="19"/>
      <c r="BF106" s="3"/>
      <c r="BG106" s="3"/>
      <c r="BH106" s="3"/>
      <c r="BI106" s="4"/>
    </row>
    <row r="107" spans="2:61" ht="15" customHeight="1">
      <c r="B107" s="18" t="s">
        <v>734</v>
      </c>
      <c r="C107" s="19"/>
      <c r="D107" s="19"/>
      <c r="E107" s="3"/>
      <c r="F107" s="3"/>
      <c r="G107" s="3"/>
      <c r="H107" s="4"/>
      <c r="J107" s="18" t="s">
        <v>208</v>
      </c>
      <c r="K107" s="19"/>
      <c r="L107" s="19"/>
      <c r="M107" s="3"/>
      <c r="N107" s="3"/>
      <c r="O107" s="3"/>
      <c r="P107" s="4"/>
      <c r="Q107" s="133"/>
      <c r="R107" s="134">
        <f>SUM(R111,R113,R116,R108)</f>
        <v>304870597</v>
      </c>
      <c r="S107" s="133">
        <v>0</v>
      </c>
      <c r="T107" s="134">
        <f>SUM(T111,T113,T116,T108)</f>
        <v>687590016</v>
      </c>
      <c r="X107" s="128"/>
      <c r="Y107" s="128">
        <v>304870597</v>
      </c>
      <c r="Z107" s="128">
        <v>0</v>
      </c>
      <c r="AA107" s="128">
        <v>687590016</v>
      </c>
      <c r="AB107" s="109">
        <f t="shared" si="28"/>
        <v>0</v>
      </c>
      <c r="AC107" s="109">
        <f t="shared" si="29"/>
        <v>0</v>
      </c>
      <c r="AD107" s="109">
        <f t="shared" si="30"/>
        <v>0</v>
      </c>
      <c r="AE107" s="109">
        <f t="shared" si="31"/>
        <v>0</v>
      </c>
      <c r="AH107" s="10"/>
      <c r="AI107" s="11">
        <f>SUM(AI108,AI111,AI113,AI116)</f>
        <v>2874403443</v>
      </c>
      <c r="AJ107" s="10">
        <v>0</v>
      </c>
      <c r="AK107" s="11">
        <v>-759669931</v>
      </c>
      <c r="AL107" s="10">
        <v>0</v>
      </c>
      <c r="AM107" s="11">
        <v>-402778209</v>
      </c>
      <c r="AN107" s="10">
        <v>0</v>
      </c>
      <c r="AO107" s="11">
        <v>-541020621</v>
      </c>
      <c r="AP107" s="10"/>
      <c r="AQ107" s="11">
        <v>88529475</v>
      </c>
      <c r="AR107" s="10">
        <v>0</v>
      </c>
      <c r="AS107" s="11">
        <v>599060541</v>
      </c>
      <c r="AT107" s="10">
        <v>0</v>
      </c>
      <c r="AU107" s="11">
        <v>1711955303</v>
      </c>
      <c r="AV107" s="10"/>
      <c r="AW107" s="11">
        <v>108545050</v>
      </c>
      <c r="AY107" s="10">
        <f t="shared" si="26"/>
        <v>0</v>
      </c>
      <c r="AZ107" s="11">
        <f t="shared" si="27"/>
        <v>687590016</v>
      </c>
      <c r="BC107" s="18" t="s">
        <v>208</v>
      </c>
      <c r="BD107" s="19"/>
      <c r="BE107" s="19"/>
      <c r="BF107" s="3"/>
      <c r="BG107" s="3"/>
      <c r="BH107" s="3"/>
      <c r="BI107" s="4"/>
    </row>
    <row r="108" spans="2:61" ht="15" customHeight="1">
      <c r="B108" s="18"/>
      <c r="C108" s="19" t="s">
        <v>735</v>
      </c>
      <c r="D108" s="19"/>
      <c r="E108" s="64"/>
      <c r="F108" s="64"/>
      <c r="G108" s="64"/>
      <c r="H108" s="111"/>
      <c r="J108" s="18"/>
      <c r="K108" s="19" t="s">
        <v>282</v>
      </c>
      <c r="L108" s="19"/>
      <c r="M108" s="3"/>
      <c r="N108" s="3"/>
      <c r="O108" s="3"/>
      <c r="P108" s="4"/>
      <c r="Q108" s="133"/>
      <c r="R108" s="134">
        <f>SUM(Q109:Q110)</f>
        <v>148969834</v>
      </c>
      <c r="S108" s="133">
        <v>0</v>
      </c>
      <c r="T108" s="134">
        <f>SUM(S109:S110)</f>
        <v>70113740</v>
      </c>
      <c r="X108" s="128"/>
      <c r="Y108" s="128">
        <v>148969834</v>
      </c>
      <c r="Z108" s="128">
        <v>0</v>
      </c>
      <c r="AA108" s="128">
        <v>70113740</v>
      </c>
      <c r="AB108" s="109">
        <f t="shared" si="28"/>
        <v>0</v>
      </c>
      <c r="AC108" s="109">
        <f t="shared" si="29"/>
        <v>0</v>
      </c>
      <c r="AD108" s="109">
        <f t="shared" si="30"/>
        <v>0</v>
      </c>
      <c r="AE108" s="109">
        <f t="shared" si="31"/>
        <v>0</v>
      </c>
      <c r="AH108" s="10"/>
      <c r="AI108" s="11">
        <f>AH109</f>
        <v>2787581345</v>
      </c>
      <c r="AJ108" s="10">
        <v>0</v>
      </c>
      <c r="AK108" s="11">
        <v>-819450104</v>
      </c>
      <c r="AL108" s="10">
        <v>0</v>
      </c>
      <c r="AM108" s="11">
        <v>-434462412</v>
      </c>
      <c r="AN108" s="10">
        <v>0</v>
      </c>
      <c r="AO108" s="11">
        <v>-517662811</v>
      </c>
      <c r="AP108" s="10"/>
      <c r="AQ108" s="11">
        <v>48843932</v>
      </c>
      <c r="AR108" s="10">
        <v>0</v>
      </c>
      <c r="AS108" s="11">
        <v>21269808</v>
      </c>
      <c r="AT108" s="10">
        <v>0</v>
      </c>
      <c r="AU108" s="11">
        <v>1533668829</v>
      </c>
      <c r="AV108" s="10"/>
      <c r="AW108" s="11">
        <v>0</v>
      </c>
      <c r="AY108" s="10">
        <f t="shared" si="26"/>
        <v>0</v>
      </c>
      <c r="AZ108" s="11">
        <f t="shared" si="27"/>
        <v>70113740</v>
      </c>
      <c r="BC108" s="18"/>
      <c r="BD108" s="19" t="s">
        <v>282</v>
      </c>
      <c r="BE108" s="19"/>
      <c r="BF108" s="3"/>
      <c r="BG108" s="3"/>
      <c r="BH108" s="3"/>
      <c r="BI108" s="4"/>
    </row>
    <row r="109" spans="2:61" ht="15" hidden="1" customHeight="1">
      <c r="B109" s="42"/>
      <c r="C109" s="43"/>
      <c r="D109" s="43" t="s">
        <v>288</v>
      </c>
      <c r="E109" s="147" t="s">
        <v>736</v>
      </c>
      <c r="F109" s="147"/>
      <c r="G109" s="147"/>
      <c r="H109" s="148"/>
      <c r="J109" s="18"/>
      <c r="K109" s="19"/>
      <c r="L109" s="19" t="s">
        <v>311</v>
      </c>
      <c r="M109" s="19" t="s">
        <v>390</v>
      </c>
      <c r="N109" s="3"/>
      <c r="O109" s="3"/>
      <c r="P109" s="4"/>
      <c r="Q109" s="133">
        <v>144368177</v>
      </c>
      <c r="R109" s="134"/>
      <c r="S109" s="133">
        <v>0</v>
      </c>
      <c r="T109" s="134"/>
      <c r="X109" s="128">
        <v>144368177</v>
      </c>
      <c r="Y109" s="128"/>
      <c r="Z109" s="128">
        <v>0</v>
      </c>
      <c r="AA109" s="128">
        <v>0</v>
      </c>
      <c r="AB109" s="109">
        <f t="shared" si="28"/>
        <v>0</v>
      </c>
      <c r="AC109" s="109">
        <f t="shared" si="29"/>
        <v>0</v>
      </c>
      <c r="AD109" s="109">
        <f t="shared" si="30"/>
        <v>0</v>
      </c>
      <c r="AE109" s="109">
        <f t="shared" si="31"/>
        <v>0</v>
      </c>
      <c r="AH109" s="10">
        <v>2787581345</v>
      </c>
      <c r="AI109" s="11"/>
      <c r="AJ109" s="10">
        <v>-819450104</v>
      </c>
      <c r="AK109" s="11">
        <v>0</v>
      </c>
      <c r="AL109" s="10">
        <v>-434462412</v>
      </c>
      <c r="AM109" s="11">
        <v>0</v>
      </c>
      <c r="AN109" s="10">
        <v>-517662811</v>
      </c>
      <c r="AO109" s="11">
        <v>0</v>
      </c>
      <c r="AP109" s="10">
        <v>48843932</v>
      </c>
      <c r="AQ109" s="11"/>
      <c r="AR109" s="10">
        <v>-48843932</v>
      </c>
      <c r="AS109" s="11">
        <v>0</v>
      </c>
      <c r="AT109" s="10">
        <v>1533668829</v>
      </c>
      <c r="AU109" s="11">
        <v>0</v>
      </c>
      <c r="AV109" s="10">
        <v>0</v>
      </c>
      <c r="AW109" s="11"/>
      <c r="AY109" s="10">
        <f t="shared" si="26"/>
        <v>0</v>
      </c>
      <c r="AZ109" s="11">
        <f t="shared" si="27"/>
        <v>0</v>
      </c>
      <c r="BC109" s="18"/>
      <c r="BD109" s="19"/>
      <c r="BE109" s="19" t="s">
        <v>289</v>
      </c>
      <c r="BF109" s="19" t="s">
        <v>390</v>
      </c>
      <c r="BG109" s="3"/>
      <c r="BH109" s="3"/>
      <c r="BI109" s="4"/>
    </row>
    <row r="110" spans="2:61" ht="15" hidden="1" customHeight="1">
      <c r="B110" s="42"/>
      <c r="C110" s="43"/>
      <c r="D110" s="43"/>
      <c r="E110" s="147"/>
      <c r="F110" s="147"/>
      <c r="G110" s="147"/>
      <c r="H110" s="148"/>
      <c r="J110" s="18"/>
      <c r="K110" s="19"/>
      <c r="L110" s="19" t="s">
        <v>821</v>
      </c>
      <c r="M110" s="19" t="s">
        <v>820</v>
      </c>
      <c r="N110" s="3"/>
      <c r="O110" s="3"/>
      <c r="P110" s="4"/>
      <c r="Q110" s="133">
        <v>4601657</v>
      </c>
      <c r="R110" s="134"/>
      <c r="S110" s="133">
        <v>70113740</v>
      </c>
      <c r="T110" s="134"/>
      <c r="X110" s="128">
        <v>4601657</v>
      </c>
      <c r="Y110" s="128"/>
      <c r="Z110" s="128">
        <v>70113740</v>
      </c>
      <c r="AA110" s="128">
        <v>0</v>
      </c>
      <c r="AB110" s="109">
        <f t="shared" si="28"/>
        <v>0</v>
      </c>
      <c r="AC110" s="109">
        <f t="shared" si="29"/>
        <v>0</v>
      </c>
      <c r="AD110" s="109">
        <f t="shared" si="30"/>
        <v>0</v>
      </c>
      <c r="AE110" s="109">
        <f t="shared" si="31"/>
        <v>0</v>
      </c>
      <c r="AH110" s="10"/>
      <c r="AI110" s="11"/>
      <c r="AJ110" s="10"/>
      <c r="AK110" s="11"/>
      <c r="AL110" s="10"/>
      <c r="AM110" s="11"/>
      <c r="AN110" s="10"/>
      <c r="AO110" s="11"/>
      <c r="AP110" s="10"/>
      <c r="AQ110" s="11"/>
      <c r="AR110" s="10">
        <v>70113740</v>
      </c>
      <c r="AS110" s="11">
        <v>0</v>
      </c>
      <c r="AT110" s="10">
        <v>0</v>
      </c>
      <c r="AU110" s="11">
        <v>0</v>
      </c>
      <c r="AV110" s="10">
        <v>0</v>
      </c>
      <c r="AW110" s="11"/>
      <c r="AY110" s="10">
        <f t="shared" si="26"/>
        <v>70113740</v>
      </c>
      <c r="AZ110" s="11">
        <f t="shared" si="27"/>
        <v>0</v>
      </c>
      <c r="BC110" s="62"/>
      <c r="BD110" s="63"/>
      <c r="BE110" s="63" t="s">
        <v>291</v>
      </c>
      <c r="BF110" s="63" t="s">
        <v>820</v>
      </c>
      <c r="BG110" s="130"/>
      <c r="BH110" s="130"/>
      <c r="BI110" s="131"/>
    </row>
    <row r="111" spans="2:61" ht="15" customHeight="1">
      <c r="B111" s="18"/>
      <c r="C111" s="19" t="s">
        <v>737</v>
      </c>
      <c r="D111" s="19"/>
      <c r="E111" s="64"/>
      <c r="F111" s="64"/>
      <c r="G111" s="64"/>
      <c r="H111" s="111"/>
      <c r="J111" s="18"/>
      <c r="K111" s="19" t="s">
        <v>279</v>
      </c>
      <c r="L111" s="19"/>
      <c r="M111" s="3"/>
      <c r="N111" s="3"/>
      <c r="O111" s="3"/>
      <c r="P111" s="4"/>
      <c r="Q111" s="133"/>
      <c r="R111" s="134">
        <f>Q112</f>
        <v>33657590</v>
      </c>
      <c r="S111" s="133">
        <v>0</v>
      </c>
      <c r="T111" s="134">
        <f>S112</f>
        <v>16366585</v>
      </c>
      <c r="X111" s="128"/>
      <c r="Y111" s="128">
        <v>33657590</v>
      </c>
      <c r="Z111" s="128">
        <v>0</v>
      </c>
      <c r="AA111" s="128">
        <v>16366585</v>
      </c>
      <c r="AB111" s="109">
        <f t="shared" si="28"/>
        <v>0</v>
      </c>
      <c r="AC111" s="109">
        <f t="shared" si="29"/>
        <v>0</v>
      </c>
      <c r="AD111" s="109">
        <f t="shared" si="30"/>
        <v>0</v>
      </c>
      <c r="AE111" s="109">
        <f t="shared" si="31"/>
        <v>0</v>
      </c>
      <c r="AH111" s="10"/>
      <c r="AI111" s="11">
        <f>AH112</f>
        <v>43076673</v>
      </c>
      <c r="AJ111" s="10">
        <v>0</v>
      </c>
      <c r="AK111" s="11">
        <v>11499000</v>
      </c>
      <c r="AL111" s="10">
        <v>0</v>
      </c>
      <c r="AM111" s="11">
        <v>0</v>
      </c>
      <c r="AN111" s="10">
        <v>0</v>
      </c>
      <c r="AO111" s="11">
        <v>6115236</v>
      </c>
      <c r="AP111" s="10"/>
      <c r="AQ111" s="11">
        <v>8864965</v>
      </c>
      <c r="AR111" s="10">
        <v>0</v>
      </c>
      <c r="AS111" s="11">
        <v>7501620</v>
      </c>
      <c r="AT111" s="10">
        <v>0</v>
      </c>
      <c r="AU111" s="11">
        <v>54575673</v>
      </c>
      <c r="AV111" s="10"/>
      <c r="AW111" s="11">
        <v>33657590</v>
      </c>
      <c r="AY111" s="10">
        <f t="shared" si="26"/>
        <v>0</v>
      </c>
      <c r="AZ111" s="11">
        <f t="shared" si="27"/>
        <v>16366585</v>
      </c>
      <c r="BC111" s="18"/>
      <c r="BD111" s="19" t="s">
        <v>279</v>
      </c>
      <c r="BE111" s="19"/>
      <c r="BF111" s="3"/>
      <c r="BG111" s="3"/>
      <c r="BH111" s="3"/>
      <c r="BI111" s="4"/>
    </row>
    <row r="112" spans="2:61" ht="15" hidden="1" customHeight="1">
      <c r="B112" s="42"/>
      <c r="C112" s="43"/>
      <c r="D112" s="43" t="s">
        <v>686</v>
      </c>
      <c r="E112" s="43" t="s">
        <v>738</v>
      </c>
      <c r="F112" s="147"/>
      <c r="G112" s="147"/>
      <c r="H112" s="148"/>
      <c r="J112" s="18"/>
      <c r="K112" s="19"/>
      <c r="L112" s="19" t="s">
        <v>289</v>
      </c>
      <c r="M112" s="19" t="s">
        <v>391</v>
      </c>
      <c r="N112" s="3"/>
      <c r="O112" s="3"/>
      <c r="P112" s="4"/>
      <c r="Q112" s="133">
        <v>33657590</v>
      </c>
      <c r="R112" s="134"/>
      <c r="S112" s="133">
        <v>16366585</v>
      </c>
      <c r="T112" s="134"/>
      <c r="X112" s="128">
        <v>33657590</v>
      </c>
      <c r="Y112" s="128"/>
      <c r="Z112" s="128">
        <v>16366585</v>
      </c>
      <c r="AA112" s="128">
        <v>0</v>
      </c>
      <c r="AB112" s="109">
        <f t="shared" si="28"/>
        <v>0</v>
      </c>
      <c r="AC112" s="109">
        <f t="shared" si="29"/>
        <v>0</v>
      </c>
      <c r="AD112" s="109">
        <f t="shared" si="30"/>
        <v>0</v>
      </c>
      <c r="AE112" s="109">
        <f t="shared" si="31"/>
        <v>0</v>
      </c>
      <c r="AH112" s="10">
        <v>43076673</v>
      </c>
      <c r="AI112" s="11" t="s">
        <v>0</v>
      </c>
      <c r="AJ112" s="10">
        <v>11499000</v>
      </c>
      <c r="AK112" s="11">
        <v>0</v>
      </c>
      <c r="AL112" s="10">
        <v>0</v>
      </c>
      <c r="AM112" s="11">
        <v>0</v>
      </c>
      <c r="AN112" s="10">
        <v>6115236</v>
      </c>
      <c r="AO112" s="11">
        <v>0</v>
      </c>
      <c r="AP112" s="10">
        <v>8864965</v>
      </c>
      <c r="AQ112" s="11"/>
      <c r="AR112" s="10">
        <v>7501620</v>
      </c>
      <c r="AS112" s="11">
        <v>0</v>
      </c>
      <c r="AT112" s="10">
        <v>54575673</v>
      </c>
      <c r="AU112" s="11">
        <v>0</v>
      </c>
      <c r="AV112" s="10">
        <v>33657590</v>
      </c>
      <c r="AW112" s="11"/>
      <c r="AY112" s="10">
        <f t="shared" si="26"/>
        <v>16366585</v>
      </c>
      <c r="AZ112" s="11">
        <f t="shared" si="27"/>
        <v>0</v>
      </c>
      <c r="BC112" s="18"/>
      <c r="BD112" s="19"/>
      <c r="BE112" s="19" t="s">
        <v>289</v>
      </c>
      <c r="BF112" s="19" t="s">
        <v>391</v>
      </c>
      <c r="BG112" s="3"/>
      <c r="BH112" s="3"/>
      <c r="BI112" s="4"/>
    </row>
    <row r="113" spans="1:61" ht="15" customHeight="1">
      <c r="B113" s="18"/>
      <c r="C113" s="19" t="s">
        <v>739</v>
      </c>
      <c r="D113" s="19"/>
      <c r="E113" s="64"/>
      <c r="F113" s="64"/>
      <c r="G113" s="64"/>
      <c r="H113" s="111"/>
      <c r="J113" s="18"/>
      <c r="K113" s="19" t="s">
        <v>280</v>
      </c>
      <c r="L113" s="19"/>
      <c r="M113" s="3"/>
      <c r="N113" s="3"/>
      <c r="O113" s="3"/>
      <c r="P113" s="4"/>
      <c r="Q113" s="133"/>
      <c r="R113" s="134">
        <f>SUM(Q114:Q115)</f>
        <v>65000000</v>
      </c>
      <c r="S113" s="133">
        <v>0</v>
      </c>
      <c r="T113" s="134">
        <f>SUM(S114:S115)</f>
        <v>38000000</v>
      </c>
      <c r="X113" s="128"/>
      <c r="Y113" s="128">
        <v>65000000</v>
      </c>
      <c r="Z113" s="128">
        <v>0</v>
      </c>
      <c r="AA113" s="128">
        <v>38000000</v>
      </c>
      <c r="AB113" s="109">
        <f t="shared" si="28"/>
        <v>0</v>
      </c>
      <c r="AC113" s="109">
        <f t="shared" si="29"/>
        <v>0</v>
      </c>
      <c r="AD113" s="109">
        <f t="shared" si="30"/>
        <v>0</v>
      </c>
      <c r="AE113" s="109">
        <f t="shared" si="31"/>
        <v>0</v>
      </c>
      <c r="AH113" s="10"/>
      <c r="AI113" s="11">
        <f>AH114</f>
        <v>18500000</v>
      </c>
      <c r="AJ113" s="10">
        <v>0</v>
      </c>
      <c r="AK113" s="11">
        <v>25500000</v>
      </c>
      <c r="AL113" s="10">
        <v>0</v>
      </c>
      <c r="AM113" s="11">
        <v>12500000</v>
      </c>
      <c r="AN113" s="10">
        <v>0</v>
      </c>
      <c r="AO113" s="11">
        <v>-56500000</v>
      </c>
      <c r="AP113" s="10"/>
      <c r="AQ113" s="11">
        <v>15000000</v>
      </c>
      <c r="AR113" s="10">
        <v>0</v>
      </c>
      <c r="AS113" s="11">
        <v>23000000</v>
      </c>
      <c r="AT113" s="10">
        <v>0</v>
      </c>
      <c r="AU113" s="11">
        <v>56500000</v>
      </c>
      <c r="AV113" s="10"/>
      <c r="AW113" s="11">
        <v>45000000</v>
      </c>
      <c r="AY113" s="10">
        <f t="shared" si="26"/>
        <v>0</v>
      </c>
      <c r="AZ113" s="11">
        <f t="shared" si="27"/>
        <v>38000000</v>
      </c>
      <c r="BC113" s="18"/>
      <c r="BD113" s="19" t="s">
        <v>280</v>
      </c>
      <c r="BE113" s="19"/>
      <c r="BF113" s="3"/>
      <c r="BG113" s="3"/>
      <c r="BH113" s="3"/>
      <c r="BI113" s="4"/>
    </row>
    <row r="114" spans="1:61" ht="15" hidden="1" customHeight="1">
      <c r="B114" s="42"/>
      <c r="C114" s="43"/>
      <c r="D114" s="43" t="s">
        <v>686</v>
      </c>
      <c r="E114" s="43" t="s">
        <v>740</v>
      </c>
      <c r="F114" s="147"/>
      <c r="G114" s="147"/>
      <c r="H114" s="148"/>
      <c r="J114" s="18"/>
      <c r="K114" s="19"/>
      <c r="L114" s="19" t="s">
        <v>311</v>
      </c>
      <c r="M114" s="19" t="s">
        <v>392</v>
      </c>
      <c r="N114" s="3"/>
      <c r="O114" s="3"/>
      <c r="P114" s="4"/>
      <c r="Q114" s="133">
        <v>65000000</v>
      </c>
      <c r="R114" s="134"/>
      <c r="S114" s="133">
        <v>38000000</v>
      </c>
      <c r="T114" s="134"/>
      <c r="X114" s="128">
        <v>65000000</v>
      </c>
      <c r="Y114" s="128"/>
      <c r="Z114" s="128">
        <v>38000000</v>
      </c>
      <c r="AA114" s="128">
        <v>0</v>
      </c>
      <c r="AB114" s="109">
        <f t="shared" si="28"/>
        <v>0</v>
      </c>
      <c r="AC114" s="109">
        <f t="shared" si="29"/>
        <v>0</v>
      </c>
      <c r="AD114" s="109">
        <f t="shared" si="30"/>
        <v>0</v>
      </c>
      <c r="AE114" s="109">
        <f t="shared" si="31"/>
        <v>0</v>
      </c>
      <c r="AH114" s="10">
        <v>18500000</v>
      </c>
      <c r="AI114" s="11"/>
      <c r="AJ114" s="10">
        <v>25500000</v>
      </c>
      <c r="AK114" s="11">
        <v>0</v>
      </c>
      <c r="AL114" s="10">
        <v>12500000</v>
      </c>
      <c r="AM114" s="11">
        <v>0</v>
      </c>
      <c r="AN114" s="10">
        <v>-56500000</v>
      </c>
      <c r="AO114" s="11">
        <v>0</v>
      </c>
      <c r="AP114" s="10">
        <v>15000000</v>
      </c>
      <c r="AQ114" s="11"/>
      <c r="AR114" s="10">
        <v>23000000</v>
      </c>
      <c r="AS114" s="11">
        <v>0</v>
      </c>
      <c r="AT114" s="10">
        <v>56500000</v>
      </c>
      <c r="AU114" s="11">
        <v>0</v>
      </c>
      <c r="AV114" s="10">
        <v>45000000</v>
      </c>
      <c r="AW114" s="11"/>
      <c r="AY114" s="10">
        <f t="shared" si="26"/>
        <v>38000000</v>
      </c>
      <c r="AZ114" s="11">
        <f t="shared" si="27"/>
        <v>0</v>
      </c>
      <c r="BC114" s="18"/>
      <c r="BD114" s="19"/>
      <c r="BE114" s="19" t="s">
        <v>289</v>
      </c>
      <c r="BF114" s="19" t="s">
        <v>392</v>
      </c>
      <c r="BG114" s="3"/>
      <c r="BH114" s="3"/>
      <c r="BI114" s="4"/>
    </row>
    <row r="115" spans="1:61" ht="15" hidden="1" customHeight="1">
      <c r="B115" s="42"/>
      <c r="C115" s="43"/>
      <c r="D115" s="43"/>
      <c r="E115" s="43"/>
      <c r="F115" s="147"/>
      <c r="G115" s="147"/>
      <c r="H115" s="148"/>
      <c r="J115" s="18"/>
      <c r="K115" s="19"/>
      <c r="L115" s="19" t="s">
        <v>842</v>
      </c>
      <c r="M115" s="19" t="s">
        <v>843</v>
      </c>
      <c r="N115" s="3"/>
      <c r="O115" s="3"/>
      <c r="P115" s="4"/>
      <c r="Q115" s="133">
        <v>0</v>
      </c>
      <c r="R115" s="134"/>
      <c r="S115" s="133">
        <v>0</v>
      </c>
      <c r="T115" s="134"/>
      <c r="X115" s="128">
        <v>0</v>
      </c>
      <c r="Y115" s="128"/>
      <c r="Z115" s="128">
        <v>0</v>
      </c>
      <c r="AA115" s="128">
        <v>0</v>
      </c>
      <c r="AB115" s="109">
        <f t="shared" ref="AB115:AB117" si="32">IFERROR(X115-Q115,0)</f>
        <v>0</v>
      </c>
      <c r="AC115" s="109">
        <f t="shared" ref="AC115:AC117" si="33">IFERROR(Y115-R115,0)</f>
        <v>0</v>
      </c>
      <c r="AD115" s="109">
        <f t="shared" ref="AD115:AD117" si="34">IFERROR(Z115-S115,0)</f>
        <v>0</v>
      </c>
      <c r="AE115" s="109">
        <f t="shared" ref="AE115:AE117" si="35">IFERROR(AA115-T115,0)</f>
        <v>0</v>
      </c>
      <c r="AH115" s="10"/>
      <c r="AI115" s="11"/>
      <c r="AJ115" s="10"/>
      <c r="AK115" s="11"/>
      <c r="AL115" s="10"/>
      <c r="AM115" s="11"/>
      <c r="AN115" s="10"/>
      <c r="AO115" s="11"/>
      <c r="AP115" s="10"/>
      <c r="AQ115" s="11"/>
      <c r="AR115" s="10"/>
      <c r="AS115" s="11"/>
      <c r="AT115" s="10"/>
      <c r="AU115" s="11"/>
      <c r="AV115" s="10">
        <v>0</v>
      </c>
      <c r="AW115" s="11"/>
      <c r="AY115" s="10">
        <f t="shared" si="26"/>
        <v>0</v>
      </c>
      <c r="AZ115" s="11">
        <f t="shared" si="27"/>
        <v>0</v>
      </c>
      <c r="BC115" s="18"/>
      <c r="BD115" s="19"/>
      <c r="BE115" s="19"/>
      <c r="BF115" s="19"/>
      <c r="BG115" s="3"/>
      <c r="BH115" s="3"/>
      <c r="BI115" s="4"/>
    </row>
    <row r="116" spans="1:61" ht="15" customHeight="1">
      <c r="B116" s="18"/>
      <c r="C116" s="19" t="s">
        <v>741</v>
      </c>
      <c r="D116" s="19"/>
      <c r="E116" s="64"/>
      <c r="F116" s="64"/>
      <c r="G116" s="64"/>
      <c r="H116" s="111"/>
      <c r="J116" s="18"/>
      <c r="K116" s="19" t="s">
        <v>281</v>
      </c>
      <c r="L116" s="19"/>
      <c r="M116" s="3"/>
      <c r="N116" s="3"/>
      <c r="O116" s="3"/>
      <c r="P116" s="4"/>
      <c r="Q116" s="133"/>
      <c r="R116" s="134">
        <f>SUM(Q117:Q119)</f>
        <v>57243173</v>
      </c>
      <c r="S116" s="133">
        <v>0</v>
      </c>
      <c r="T116" s="134">
        <f>SUM(S117:S119)</f>
        <v>563109691</v>
      </c>
      <c r="X116" s="128"/>
      <c r="Y116" s="128">
        <v>57243173</v>
      </c>
      <c r="Z116" s="128">
        <v>0</v>
      </c>
      <c r="AA116" s="128">
        <v>563109691</v>
      </c>
      <c r="AB116" s="109">
        <f t="shared" si="32"/>
        <v>0</v>
      </c>
      <c r="AC116" s="109">
        <f t="shared" si="33"/>
        <v>0</v>
      </c>
      <c r="AD116" s="109">
        <f t="shared" si="34"/>
        <v>0</v>
      </c>
      <c r="AE116" s="109">
        <f t="shared" si="35"/>
        <v>0</v>
      </c>
      <c r="AH116" s="10"/>
      <c r="AI116" s="11">
        <f>SUM(AH117:AH117)</f>
        <v>25245425</v>
      </c>
      <c r="AJ116" s="10">
        <v>0</v>
      </c>
      <c r="AK116" s="11">
        <v>22781173</v>
      </c>
      <c r="AL116" s="10">
        <v>0</v>
      </c>
      <c r="AM116" s="11">
        <v>19184203</v>
      </c>
      <c r="AN116" s="10">
        <v>0</v>
      </c>
      <c r="AO116" s="11">
        <v>27026954</v>
      </c>
      <c r="AP116" s="10"/>
      <c r="AQ116" s="11">
        <v>15820578</v>
      </c>
      <c r="AR116" s="10">
        <v>0</v>
      </c>
      <c r="AS116" s="11">
        <v>547289113</v>
      </c>
      <c r="AT116" s="10">
        <v>0</v>
      </c>
      <c r="AU116" s="11">
        <v>67210801</v>
      </c>
      <c r="AV116" s="10"/>
      <c r="AW116" s="11">
        <v>29887460</v>
      </c>
      <c r="AY116" s="10">
        <f t="shared" si="26"/>
        <v>0</v>
      </c>
      <c r="AZ116" s="11">
        <f t="shared" si="27"/>
        <v>563109691</v>
      </c>
      <c r="BC116" s="18"/>
      <c r="BD116" s="19" t="s">
        <v>281</v>
      </c>
      <c r="BE116" s="19"/>
      <c r="BF116" s="3"/>
      <c r="BG116" s="3"/>
      <c r="BH116" s="3"/>
      <c r="BI116" s="4"/>
    </row>
    <row r="117" spans="1:61" ht="15" hidden="1" customHeight="1">
      <c r="B117" s="42"/>
      <c r="C117" s="43"/>
      <c r="D117" s="43" t="s">
        <v>687</v>
      </c>
      <c r="E117" s="43" t="s">
        <v>742</v>
      </c>
      <c r="F117" s="147"/>
      <c r="G117" s="147"/>
      <c r="H117" s="148"/>
      <c r="J117" s="18"/>
      <c r="K117" s="19"/>
      <c r="L117" s="19" t="s">
        <v>289</v>
      </c>
      <c r="M117" s="19" t="s">
        <v>393</v>
      </c>
      <c r="N117" s="3"/>
      <c r="O117" s="3"/>
      <c r="P117" s="4"/>
      <c r="Q117" s="133">
        <v>57243173</v>
      </c>
      <c r="R117" s="134"/>
      <c r="S117" s="133">
        <v>50921025</v>
      </c>
      <c r="T117" s="134"/>
      <c r="X117" s="128">
        <v>57243173</v>
      </c>
      <c r="Y117" s="128"/>
      <c r="Z117" s="128">
        <v>50921025</v>
      </c>
      <c r="AA117" s="128">
        <v>0</v>
      </c>
      <c r="AB117" s="109">
        <f t="shared" si="32"/>
        <v>0</v>
      </c>
      <c r="AC117" s="109">
        <f t="shared" si="33"/>
        <v>0</v>
      </c>
      <c r="AD117" s="109">
        <f t="shared" si="34"/>
        <v>0</v>
      </c>
      <c r="AE117" s="109">
        <f t="shared" si="35"/>
        <v>0</v>
      </c>
      <c r="AH117" s="10">
        <v>25245425</v>
      </c>
      <c r="AI117" s="11" t="s">
        <v>0</v>
      </c>
      <c r="AJ117" s="10">
        <v>22781173</v>
      </c>
      <c r="AK117" s="11">
        <v>0</v>
      </c>
      <c r="AL117" s="10">
        <v>19184203</v>
      </c>
      <c r="AM117" s="11">
        <v>0</v>
      </c>
      <c r="AN117" s="10">
        <v>27026954</v>
      </c>
      <c r="AO117" s="11">
        <v>0</v>
      </c>
      <c r="AP117" s="10">
        <v>15820578</v>
      </c>
      <c r="AQ117" s="11"/>
      <c r="AR117" s="10">
        <v>35100447</v>
      </c>
      <c r="AS117" s="11">
        <v>0</v>
      </c>
      <c r="AT117" s="10">
        <v>67210801</v>
      </c>
      <c r="AU117" s="11">
        <v>0</v>
      </c>
      <c r="AV117" s="10">
        <v>29887460</v>
      </c>
      <c r="AW117" s="11"/>
      <c r="AY117" s="10">
        <f t="shared" si="26"/>
        <v>50921025</v>
      </c>
      <c r="AZ117" s="11">
        <f t="shared" si="27"/>
        <v>0</v>
      </c>
      <c r="BC117" s="18"/>
      <c r="BD117" s="19"/>
      <c r="BE117" s="19" t="s">
        <v>289</v>
      </c>
      <c r="BF117" s="19" t="s">
        <v>393</v>
      </c>
      <c r="BG117" s="3"/>
      <c r="BH117" s="3"/>
      <c r="BI117" s="4"/>
    </row>
    <row r="118" spans="1:61" ht="15" hidden="1" customHeight="1">
      <c r="B118" s="42"/>
      <c r="C118" s="43"/>
      <c r="D118" s="43" t="s">
        <v>896</v>
      </c>
      <c r="E118" s="43"/>
      <c r="F118" s="147"/>
      <c r="G118" s="147"/>
      <c r="H118" s="148"/>
      <c r="J118" s="18"/>
      <c r="K118" s="19"/>
      <c r="L118" s="19" t="s">
        <v>821</v>
      </c>
      <c r="M118" s="19" t="s">
        <v>822</v>
      </c>
      <c r="N118" s="3"/>
      <c r="O118" s="3"/>
      <c r="P118" s="4"/>
      <c r="Q118" s="133">
        <v>0</v>
      </c>
      <c r="R118" s="134"/>
      <c r="S118" s="133">
        <v>42188666</v>
      </c>
      <c r="T118" s="134"/>
      <c r="X118" s="128">
        <v>0</v>
      </c>
      <c r="Y118" s="128"/>
      <c r="Z118" s="128">
        <v>42188666</v>
      </c>
      <c r="AA118" s="128">
        <v>0</v>
      </c>
      <c r="AB118" s="109">
        <f t="shared" ref="AB118:AB134" si="36">IFERROR(X118-Q118,0)</f>
        <v>0</v>
      </c>
      <c r="AC118" s="109">
        <f t="shared" ref="AC118:AC134" si="37">IFERROR(Y118-R118,0)</f>
        <v>0</v>
      </c>
      <c r="AD118" s="109">
        <f t="shared" ref="AD118:AD134" si="38">IFERROR(Z118-S118,0)</f>
        <v>0</v>
      </c>
      <c r="AE118" s="109">
        <f t="shared" ref="AE118:AE134" si="39">IFERROR(AA118-T118,0)</f>
        <v>0</v>
      </c>
      <c r="AH118" s="10"/>
      <c r="AI118" s="11"/>
      <c r="AJ118" s="10"/>
      <c r="AK118" s="11"/>
      <c r="AL118" s="10"/>
      <c r="AM118" s="11"/>
      <c r="AN118" s="10"/>
      <c r="AO118" s="11"/>
      <c r="AP118" s="10"/>
      <c r="AQ118" s="11"/>
      <c r="AR118" s="10">
        <v>42188666</v>
      </c>
      <c r="AS118" s="11">
        <v>0</v>
      </c>
      <c r="AT118" s="10">
        <v>0</v>
      </c>
      <c r="AU118" s="11">
        <v>0</v>
      </c>
      <c r="AV118" s="10">
        <v>0</v>
      </c>
      <c r="AW118" s="11"/>
      <c r="AY118" s="10">
        <f t="shared" si="26"/>
        <v>42188666</v>
      </c>
      <c r="AZ118" s="11">
        <f t="shared" si="27"/>
        <v>0</v>
      </c>
      <c r="BC118" s="62"/>
      <c r="BD118" s="63"/>
      <c r="BE118" s="63" t="s">
        <v>291</v>
      </c>
      <c r="BF118" s="63" t="s">
        <v>822</v>
      </c>
      <c r="BG118" s="130"/>
      <c r="BH118" s="130"/>
      <c r="BI118" s="131"/>
    </row>
    <row r="119" spans="1:61" ht="15" hidden="1" customHeight="1">
      <c r="B119" s="42"/>
      <c r="C119" s="43"/>
      <c r="D119" s="43"/>
      <c r="E119" s="43"/>
      <c r="F119" s="147"/>
      <c r="G119" s="147"/>
      <c r="H119" s="148"/>
      <c r="J119" s="18"/>
      <c r="K119" s="19"/>
      <c r="L119" s="19" t="s">
        <v>732</v>
      </c>
      <c r="M119" s="19" t="s">
        <v>830</v>
      </c>
      <c r="N119" s="3"/>
      <c r="O119" s="3"/>
      <c r="P119" s="4"/>
      <c r="Q119" s="133">
        <v>0</v>
      </c>
      <c r="R119" s="134"/>
      <c r="S119" s="133">
        <v>470000000</v>
      </c>
      <c r="T119" s="134"/>
      <c r="X119" s="128">
        <v>0</v>
      </c>
      <c r="Y119" s="128"/>
      <c r="Z119" s="128">
        <v>470000000</v>
      </c>
      <c r="AA119" s="128">
        <v>0</v>
      </c>
      <c r="AB119" s="109">
        <f t="shared" si="36"/>
        <v>0</v>
      </c>
      <c r="AC119" s="109">
        <f t="shared" si="37"/>
        <v>0</v>
      </c>
      <c r="AD119" s="109">
        <f t="shared" si="38"/>
        <v>0</v>
      </c>
      <c r="AE119" s="109">
        <f t="shared" si="39"/>
        <v>0</v>
      </c>
      <c r="AH119" s="10"/>
      <c r="AI119" s="11"/>
      <c r="AJ119" s="10"/>
      <c r="AK119" s="11"/>
      <c r="AL119" s="10"/>
      <c r="AM119" s="11"/>
      <c r="AN119" s="10"/>
      <c r="AO119" s="11"/>
      <c r="AP119" s="10"/>
      <c r="AQ119" s="11"/>
      <c r="AR119" s="10">
        <v>470000000</v>
      </c>
      <c r="AS119" s="11">
        <v>0</v>
      </c>
      <c r="AT119" s="10">
        <v>0</v>
      </c>
      <c r="AU119" s="11">
        <v>0</v>
      </c>
      <c r="AV119" s="10">
        <v>0</v>
      </c>
      <c r="AW119" s="11"/>
      <c r="AY119" s="10">
        <f t="shared" si="26"/>
        <v>470000000</v>
      </c>
      <c r="AZ119" s="11">
        <f t="shared" si="27"/>
        <v>0</v>
      </c>
      <c r="BC119" s="62"/>
      <c r="BD119" s="63"/>
      <c r="BE119" s="63" t="s">
        <v>482</v>
      </c>
      <c r="BF119" s="63" t="s">
        <v>830</v>
      </c>
      <c r="BG119" s="130"/>
      <c r="BH119" s="130"/>
      <c r="BI119" s="131"/>
    </row>
    <row r="120" spans="1:61" ht="15" customHeight="1">
      <c r="B120" s="18" t="s">
        <v>743</v>
      </c>
      <c r="C120" s="19"/>
      <c r="D120" s="19"/>
      <c r="E120" s="3"/>
      <c r="F120" s="3"/>
      <c r="G120" s="3"/>
      <c r="H120" s="4"/>
      <c r="J120" s="18" t="s">
        <v>209</v>
      </c>
      <c r="K120" s="19"/>
      <c r="L120" s="19"/>
      <c r="M120" s="3"/>
      <c r="N120" s="3"/>
      <c r="O120" s="3"/>
      <c r="P120" s="4"/>
      <c r="Q120" s="133"/>
      <c r="R120" s="134">
        <f>SUM(R123,R125,R127,R121)</f>
        <v>225217627</v>
      </c>
      <c r="S120" s="133">
        <v>0</v>
      </c>
      <c r="T120" s="134">
        <f>SUM(T123,T125,T127,T121)</f>
        <v>689681983</v>
      </c>
      <c r="X120" s="128"/>
      <c r="Y120" s="128">
        <v>225217627</v>
      </c>
      <c r="Z120" s="128">
        <v>0</v>
      </c>
      <c r="AA120" s="128">
        <v>689681983</v>
      </c>
      <c r="AB120" s="109">
        <f t="shared" si="36"/>
        <v>0</v>
      </c>
      <c r="AC120" s="109">
        <f t="shared" si="37"/>
        <v>0</v>
      </c>
      <c r="AD120" s="109">
        <f t="shared" si="38"/>
        <v>0</v>
      </c>
      <c r="AE120" s="109">
        <f t="shared" si="39"/>
        <v>0</v>
      </c>
      <c r="AH120" s="10"/>
      <c r="AI120" s="11">
        <f>SUM(AI121,AI123,AI125,AI127)</f>
        <v>941967</v>
      </c>
      <c r="AJ120" s="10">
        <v>0</v>
      </c>
      <c r="AK120" s="11">
        <v>68601546</v>
      </c>
      <c r="AL120" s="10">
        <v>0</v>
      </c>
      <c r="AM120" s="11">
        <v>4633665</v>
      </c>
      <c r="AN120" s="10">
        <v>0</v>
      </c>
      <c r="AO120" s="11">
        <v>1105440673</v>
      </c>
      <c r="AP120" s="10"/>
      <c r="AQ120" s="11">
        <v>11707907</v>
      </c>
      <c r="AR120" s="10">
        <v>0</v>
      </c>
      <c r="AS120" s="11">
        <v>677974076</v>
      </c>
      <c r="AT120" s="10">
        <v>0</v>
      </c>
      <c r="AU120" s="11">
        <v>74177178</v>
      </c>
      <c r="AV120" s="10"/>
      <c r="AW120" s="11">
        <v>1056725476</v>
      </c>
      <c r="AY120" s="10">
        <f t="shared" si="26"/>
        <v>0</v>
      </c>
      <c r="AZ120" s="11">
        <f t="shared" si="27"/>
        <v>689681983</v>
      </c>
      <c r="BC120" s="18" t="s">
        <v>209</v>
      </c>
      <c r="BD120" s="19"/>
      <c r="BE120" s="19"/>
      <c r="BF120" s="3"/>
      <c r="BG120" s="3"/>
      <c r="BH120" s="3"/>
      <c r="BI120" s="4"/>
    </row>
    <row r="121" spans="1:61" ht="15" customHeight="1">
      <c r="B121" s="18"/>
      <c r="C121" s="19" t="s">
        <v>744</v>
      </c>
      <c r="D121" s="19"/>
      <c r="E121" s="64"/>
      <c r="F121" s="64"/>
      <c r="G121" s="64"/>
      <c r="H121" s="111"/>
      <c r="J121" s="18"/>
      <c r="K121" s="19" t="s">
        <v>250</v>
      </c>
      <c r="L121" s="19"/>
      <c r="M121" s="3"/>
      <c r="N121" s="3"/>
      <c r="O121" s="3"/>
      <c r="P121" s="4"/>
      <c r="Q121" s="133"/>
      <c r="R121" s="134">
        <f>Q122</f>
        <v>54259785</v>
      </c>
      <c r="S121" s="133">
        <v>0</v>
      </c>
      <c r="T121" s="134">
        <f>S122</f>
        <v>673986201</v>
      </c>
      <c r="X121" s="128"/>
      <c r="Y121" s="128">
        <v>54259785</v>
      </c>
      <c r="Z121" s="128">
        <v>0</v>
      </c>
      <c r="AA121" s="128">
        <v>673986201</v>
      </c>
      <c r="AB121" s="109">
        <f t="shared" si="36"/>
        <v>0</v>
      </c>
      <c r="AC121" s="109">
        <f t="shared" si="37"/>
        <v>0</v>
      </c>
      <c r="AD121" s="109">
        <f t="shared" si="38"/>
        <v>0</v>
      </c>
      <c r="AE121" s="109">
        <f t="shared" si="39"/>
        <v>0</v>
      </c>
      <c r="AH121" s="10"/>
      <c r="AI121" s="11">
        <f>SUM(AH122)</f>
        <v>0</v>
      </c>
      <c r="AJ121" s="10">
        <v>0</v>
      </c>
      <c r="AK121" s="11">
        <v>0</v>
      </c>
      <c r="AL121" s="10">
        <v>0</v>
      </c>
      <c r="AM121" s="11">
        <v>0</v>
      </c>
      <c r="AN121" s="10">
        <v>0</v>
      </c>
      <c r="AO121" s="11">
        <v>0</v>
      </c>
      <c r="AP121" s="10"/>
      <c r="AQ121" s="11">
        <v>0</v>
      </c>
      <c r="AR121" s="10">
        <v>0</v>
      </c>
      <c r="AS121" s="11">
        <v>673986201</v>
      </c>
      <c r="AT121" s="10">
        <v>0</v>
      </c>
      <c r="AU121" s="11">
        <v>0</v>
      </c>
      <c r="AV121" s="10"/>
      <c r="AW121" s="11">
        <v>1034158424</v>
      </c>
      <c r="AY121" s="10">
        <f t="shared" si="26"/>
        <v>0</v>
      </c>
      <c r="AZ121" s="11">
        <f t="shared" si="27"/>
        <v>673986201</v>
      </c>
      <c r="BC121" s="18"/>
      <c r="BD121" s="19" t="s">
        <v>250</v>
      </c>
      <c r="BE121" s="19"/>
      <c r="BF121" s="3"/>
      <c r="BG121" s="3"/>
      <c r="BH121" s="3"/>
      <c r="BI121" s="4"/>
    </row>
    <row r="122" spans="1:61" ht="15" hidden="1" customHeight="1">
      <c r="B122" s="42"/>
      <c r="C122" s="43"/>
      <c r="D122" s="43" t="s">
        <v>288</v>
      </c>
      <c r="E122" s="147" t="s">
        <v>745</v>
      </c>
      <c r="F122" s="147"/>
      <c r="G122" s="147"/>
      <c r="H122" s="148"/>
      <c r="J122" s="18"/>
      <c r="K122" s="19"/>
      <c r="L122" s="19" t="s">
        <v>311</v>
      </c>
      <c r="M122" s="19" t="s">
        <v>394</v>
      </c>
      <c r="N122" s="3"/>
      <c r="O122" s="3"/>
      <c r="P122" s="4"/>
      <c r="Q122" s="133">
        <v>54259785</v>
      </c>
      <c r="R122" s="134"/>
      <c r="S122" s="133">
        <v>673986201</v>
      </c>
      <c r="T122" s="134"/>
      <c r="X122" s="128">
        <v>54259785</v>
      </c>
      <c r="Y122" s="128"/>
      <c r="Z122" s="128">
        <v>673986201</v>
      </c>
      <c r="AA122" s="128">
        <v>0</v>
      </c>
      <c r="AB122" s="109">
        <f t="shared" si="36"/>
        <v>0</v>
      </c>
      <c r="AC122" s="109">
        <f t="shared" si="37"/>
        <v>0</v>
      </c>
      <c r="AD122" s="109">
        <f t="shared" si="38"/>
        <v>0</v>
      </c>
      <c r="AE122" s="109">
        <f t="shared" si="39"/>
        <v>0</v>
      </c>
      <c r="AH122" s="10"/>
      <c r="AI122" s="11"/>
      <c r="AJ122" s="10">
        <v>0</v>
      </c>
      <c r="AK122" s="11">
        <v>0</v>
      </c>
      <c r="AL122" s="10">
        <v>0</v>
      </c>
      <c r="AM122" s="11">
        <v>0</v>
      </c>
      <c r="AN122" s="10">
        <v>0</v>
      </c>
      <c r="AO122" s="11">
        <v>0</v>
      </c>
      <c r="AP122" s="10">
        <v>0</v>
      </c>
      <c r="AQ122" s="11"/>
      <c r="AR122" s="10">
        <v>673986201</v>
      </c>
      <c r="AS122" s="11">
        <v>0</v>
      </c>
      <c r="AT122" s="10">
        <v>0</v>
      </c>
      <c r="AU122" s="11">
        <v>0</v>
      </c>
      <c r="AV122" s="10">
        <v>1034158424</v>
      </c>
      <c r="AW122" s="11"/>
      <c r="AY122" s="10">
        <f t="shared" si="26"/>
        <v>673986201</v>
      </c>
      <c r="AZ122" s="11">
        <f t="shared" si="27"/>
        <v>0</v>
      </c>
      <c r="BC122" s="18"/>
      <c r="BD122" s="19"/>
      <c r="BE122" s="19" t="s">
        <v>289</v>
      </c>
      <c r="BF122" s="19" t="s">
        <v>394</v>
      </c>
      <c r="BG122" s="3"/>
      <c r="BH122" s="3"/>
      <c r="BI122" s="4"/>
    </row>
    <row r="123" spans="1:61" ht="15" customHeight="1">
      <c r="B123" s="18"/>
      <c r="C123" s="19" t="s">
        <v>746</v>
      </c>
      <c r="D123" s="19"/>
      <c r="E123" s="3"/>
      <c r="F123" s="3"/>
      <c r="G123" s="3"/>
      <c r="H123" s="4"/>
      <c r="J123" s="18"/>
      <c r="K123" s="19" t="s">
        <v>936</v>
      </c>
      <c r="L123" s="19"/>
      <c r="M123" s="3"/>
      <c r="N123" s="3"/>
      <c r="O123" s="3"/>
      <c r="P123" s="4"/>
      <c r="Q123" s="133"/>
      <c r="R123" s="134">
        <f>Q124</f>
        <v>35001589</v>
      </c>
      <c r="S123" s="133">
        <v>0</v>
      </c>
      <c r="T123" s="134">
        <f>S124</f>
        <v>0</v>
      </c>
      <c r="X123" s="128"/>
      <c r="Y123" s="128">
        <v>35001589</v>
      </c>
      <c r="Z123" s="128">
        <v>0</v>
      </c>
      <c r="AA123" s="128">
        <v>0</v>
      </c>
      <c r="AB123" s="109">
        <f t="shared" si="36"/>
        <v>0</v>
      </c>
      <c r="AC123" s="109">
        <f t="shared" si="37"/>
        <v>0</v>
      </c>
      <c r="AD123" s="109">
        <f t="shared" si="38"/>
        <v>0</v>
      </c>
      <c r="AE123" s="109">
        <f t="shared" si="39"/>
        <v>0</v>
      </c>
      <c r="AH123" s="10"/>
      <c r="AI123" s="11">
        <f>AH124</f>
        <v>0</v>
      </c>
      <c r="AJ123" s="10">
        <v>0</v>
      </c>
      <c r="AK123" s="11">
        <v>0</v>
      </c>
      <c r="AL123" s="10">
        <v>0</v>
      </c>
      <c r="AM123" s="11">
        <v>26000</v>
      </c>
      <c r="AN123" s="10">
        <v>0</v>
      </c>
      <c r="AO123" s="11">
        <v>18000</v>
      </c>
      <c r="AP123" s="10"/>
      <c r="AQ123" s="11">
        <v>0</v>
      </c>
      <c r="AR123" s="10">
        <v>0</v>
      </c>
      <c r="AS123" s="11">
        <v>0</v>
      </c>
      <c r="AT123" s="10">
        <v>0</v>
      </c>
      <c r="AU123" s="11">
        <v>26000</v>
      </c>
      <c r="AV123" s="10"/>
      <c r="AW123" s="11">
        <v>7063437</v>
      </c>
      <c r="AY123" s="10">
        <f t="shared" si="26"/>
        <v>0</v>
      </c>
      <c r="AZ123" s="11">
        <f t="shared" si="27"/>
        <v>0</v>
      </c>
      <c r="BC123" s="18"/>
      <c r="BD123" s="19" t="s">
        <v>247</v>
      </c>
      <c r="BE123" s="19"/>
      <c r="BF123" s="3"/>
      <c r="BG123" s="3"/>
      <c r="BH123" s="3"/>
      <c r="BI123" s="4"/>
    </row>
    <row r="124" spans="1:61" ht="15" hidden="1" customHeight="1">
      <c r="B124" s="42"/>
      <c r="C124" s="43"/>
      <c r="D124" s="43" t="s">
        <v>686</v>
      </c>
      <c r="E124" s="43" t="s">
        <v>747</v>
      </c>
      <c r="F124" s="44"/>
      <c r="G124" s="44"/>
      <c r="H124" s="45"/>
      <c r="J124" s="18"/>
      <c r="K124" s="19"/>
      <c r="L124" s="19" t="s">
        <v>289</v>
      </c>
      <c r="M124" s="19" t="s">
        <v>395</v>
      </c>
      <c r="N124" s="3"/>
      <c r="O124" s="3"/>
      <c r="P124" s="4"/>
      <c r="Q124" s="133">
        <v>35001589</v>
      </c>
      <c r="R124" s="134"/>
      <c r="S124" s="133">
        <v>0</v>
      </c>
      <c r="T124" s="134"/>
      <c r="X124" s="128">
        <v>35001589</v>
      </c>
      <c r="Y124" s="128"/>
      <c r="Z124" s="128">
        <v>0</v>
      </c>
      <c r="AA124" s="128">
        <v>0</v>
      </c>
      <c r="AB124" s="109">
        <f t="shared" si="36"/>
        <v>0</v>
      </c>
      <c r="AC124" s="109">
        <f t="shared" si="37"/>
        <v>0</v>
      </c>
      <c r="AD124" s="109">
        <f t="shared" si="38"/>
        <v>0</v>
      </c>
      <c r="AE124" s="109">
        <f t="shared" si="39"/>
        <v>0</v>
      </c>
      <c r="AH124" s="10"/>
      <c r="AI124" s="11" t="s">
        <v>0</v>
      </c>
      <c r="AJ124" s="10">
        <v>0</v>
      </c>
      <c r="AK124" s="11">
        <v>0</v>
      </c>
      <c r="AL124" s="10">
        <v>26000</v>
      </c>
      <c r="AM124" s="11">
        <v>0</v>
      </c>
      <c r="AN124" s="10">
        <v>18000</v>
      </c>
      <c r="AO124" s="11">
        <v>0</v>
      </c>
      <c r="AP124" s="10">
        <v>0</v>
      </c>
      <c r="AQ124" s="11"/>
      <c r="AR124" s="10">
        <v>0</v>
      </c>
      <c r="AS124" s="11">
        <v>0</v>
      </c>
      <c r="AT124" s="10">
        <v>26000</v>
      </c>
      <c r="AU124" s="11">
        <v>0</v>
      </c>
      <c r="AV124" s="10">
        <v>7063437</v>
      </c>
      <c r="AW124" s="11"/>
      <c r="AY124" s="10">
        <f t="shared" si="26"/>
        <v>0</v>
      </c>
      <c r="AZ124" s="11">
        <f t="shared" si="27"/>
        <v>0</v>
      </c>
      <c r="BC124" s="18"/>
      <c r="BD124" s="19"/>
      <c r="BE124" s="19" t="s">
        <v>289</v>
      </c>
      <c r="BF124" s="19" t="s">
        <v>395</v>
      </c>
      <c r="BG124" s="3"/>
      <c r="BH124" s="3"/>
      <c r="BI124" s="4"/>
    </row>
    <row r="125" spans="1:61" ht="15" customHeight="1">
      <c r="A125" s="7"/>
      <c r="B125" s="18"/>
      <c r="C125" s="19" t="s">
        <v>748</v>
      </c>
      <c r="D125" s="19"/>
      <c r="E125" s="3"/>
      <c r="F125" s="3"/>
      <c r="G125" s="3"/>
      <c r="H125" s="4"/>
      <c r="I125" s="7"/>
      <c r="J125" s="18"/>
      <c r="K125" s="19" t="s">
        <v>937</v>
      </c>
      <c r="L125" s="19"/>
      <c r="M125" s="3"/>
      <c r="N125" s="3"/>
      <c r="O125" s="3"/>
      <c r="P125" s="4"/>
      <c r="Q125" s="133"/>
      <c r="R125" s="134">
        <f>Q126</f>
        <v>0</v>
      </c>
      <c r="S125" s="133">
        <v>0</v>
      </c>
      <c r="T125" s="134">
        <f>S126</f>
        <v>0</v>
      </c>
      <c r="U125" s="7"/>
      <c r="V125" s="7"/>
      <c r="W125" s="7"/>
      <c r="X125" s="128"/>
      <c r="Y125" s="128">
        <v>0</v>
      </c>
      <c r="Z125" s="128">
        <v>0</v>
      </c>
      <c r="AA125" s="128">
        <v>0</v>
      </c>
      <c r="AB125" s="109">
        <f t="shared" si="36"/>
        <v>0</v>
      </c>
      <c r="AC125" s="109">
        <f t="shared" si="37"/>
        <v>0</v>
      </c>
      <c r="AD125" s="109">
        <f t="shared" si="38"/>
        <v>0</v>
      </c>
      <c r="AE125" s="109">
        <f t="shared" si="39"/>
        <v>0</v>
      </c>
      <c r="AH125" s="10"/>
      <c r="AI125" s="11">
        <f>AH126</f>
        <v>0</v>
      </c>
      <c r="AJ125" s="10">
        <v>0</v>
      </c>
      <c r="AK125" s="11">
        <v>0</v>
      </c>
      <c r="AL125" s="10">
        <v>0</v>
      </c>
      <c r="AM125" s="11">
        <v>0</v>
      </c>
      <c r="AN125" s="10">
        <v>0</v>
      </c>
      <c r="AO125" s="11">
        <v>1077500000</v>
      </c>
      <c r="AP125" s="10"/>
      <c r="AQ125" s="11">
        <v>0</v>
      </c>
      <c r="AR125" s="10">
        <v>0</v>
      </c>
      <c r="AS125" s="11">
        <v>0</v>
      </c>
      <c r="AT125" s="10">
        <v>0</v>
      </c>
      <c r="AU125" s="11">
        <v>0</v>
      </c>
      <c r="AV125" s="10"/>
      <c r="AW125" s="11">
        <v>0</v>
      </c>
      <c r="AX125" s="7"/>
      <c r="AY125" s="10">
        <f t="shared" si="26"/>
        <v>0</v>
      </c>
      <c r="AZ125" s="11">
        <f t="shared" si="27"/>
        <v>0</v>
      </c>
      <c r="BC125" s="18"/>
      <c r="BD125" s="19" t="s">
        <v>248</v>
      </c>
      <c r="BE125" s="19"/>
      <c r="BF125" s="3"/>
      <c r="BG125" s="3"/>
      <c r="BH125" s="3"/>
      <c r="BI125" s="4"/>
    </row>
    <row r="126" spans="1:61" s="7" customFormat="1" ht="15" hidden="1" customHeight="1">
      <c r="A126" s="2"/>
      <c r="B126" s="42"/>
      <c r="C126" s="43"/>
      <c r="D126" s="43" t="s">
        <v>729</v>
      </c>
      <c r="E126" s="43" t="s">
        <v>749</v>
      </c>
      <c r="F126" s="149"/>
      <c r="G126" s="149"/>
      <c r="H126" s="150"/>
      <c r="I126" s="2"/>
      <c r="J126" s="18"/>
      <c r="K126" s="19"/>
      <c r="L126" s="19" t="s">
        <v>389</v>
      </c>
      <c r="M126" s="19" t="s">
        <v>396</v>
      </c>
      <c r="N126" s="5"/>
      <c r="O126" s="5"/>
      <c r="P126" s="6"/>
      <c r="Q126" s="133">
        <v>0</v>
      </c>
      <c r="R126" s="134"/>
      <c r="S126" s="133">
        <v>0</v>
      </c>
      <c r="T126" s="134"/>
      <c r="U126" s="2"/>
      <c r="V126" s="2"/>
      <c r="W126" s="2"/>
      <c r="X126" s="127">
        <v>0</v>
      </c>
      <c r="Y126" s="128"/>
      <c r="Z126" s="128">
        <v>0</v>
      </c>
      <c r="AA126" s="128">
        <v>0</v>
      </c>
      <c r="AB126" s="109">
        <f t="shared" si="36"/>
        <v>0</v>
      </c>
      <c r="AC126" s="109">
        <f t="shared" si="37"/>
        <v>0</v>
      </c>
      <c r="AD126" s="109">
        <f t="shared" si="38"/>
        <v>0</v>
      </c>
      <c r="AE126" s="109">
        <f t="shared" si="39"/>
        <v>0</v>
      </c>
      <c r="AH126" s="10"/>
      <c r="AI126" s="11" t="s">
        <v>0</v>
      </c>
      <c r="AJ126" s="10">
        <v>0</v>
      </c>
      <c r="AK126" s="11">
        <v>0</v>
      </c>
      <c r="AL126" s="10">
        <v>0</v>
      </c>
      <c r="AM126" s="11">
        <v>0</v>
      </c>
      <c r="AN126" s="10">
        <v>1077500000</v>
      </c>
      <c r="AO126" s="11">
        <v>0</v>
      </c>
      <c r="AP126" s="10">
        <v>0</v>
      </c>
      <c r="AQ126" s="11"/>
      <c r="AR126" s="10">
        <v>0</v>
      </c>
      <c r="AS126" s="11">
        <v>0</v>
      </c>
      <c r="AT126" s="10">
        <v>0</v>
      </c>
      <c r="AU126" s="11">
        <v>0</v>
      </c>
      <c r="AV126" s="10">
        <v>0</v>
      </c>
      <c r="AW126" s="11"/>
      <c r="AX126" s="2"/>
      <c r="AY126" s="10">
        <f t="shared" si="26"/>
        <v>0</v>
      </c>
      <c r="AZ126" s="11">
        <f t="shared" si="27"/>
        <v>0</v>
      </c>
      <c r="BC126" s="18"/>
      <c r="BD126" s="19"/>
      <c r="BE126" s="19" t="s">
        <v>389</v>
      </c>
      <c r="BF126" s="19" t="s">
        <v>396</v>
      </c>
      <c r="BG126" s="5"/>
      <c r="BH126" s="5"/>
      <c r="BI126" s="6"/>
    </row>
    <row r="127" spans="1:61" ht="15" customHeight="1">
      <c r="B127" s="18"/>
      <c r="C127" s="19" t="s">
        <v>750</v>
      </c>
      <c r="D127" s="19"/>
      <c r="E127" s="3"/>
      <c r="F127" s="3"/>
      <c r="G127" s="3"/>
      <c r="H127" s="4"/>
      <c r="J127" s="18"/>
      <c r="K127" s="19" t="s">
        <v>249</v>
      </c>
      <c r="L127" s="19"/>
      <c r="M127" s="3"/>
      <c r="N127" s="3"/>
      <c r="O127" s="3"/>
      <c r="P127" s="4"/>
      <c r="Q127" s="133"/>
      <c r="R127" s="134">
        <f>SUM(Q128:Q129)</f>
        <v>135956253</v>
      </c>
      <c r="S127" s="133">
        <v>0</v>
      </c>
      <c r="T127" s="134">
        <f>SUM(S128:S129)</f>
        <v>15695782</v>
      </c>
      <c r="X127" s="128"/>
      <c r="Y127" s="127">
        <v>135956253</v>
      </c>
      <c r="Z127" s="128">
        <v>0</v>
      </c>
      <c r="AA127" s="128">
        <v>15695782</v>
      </c>
      <c r="AB127" s="109">
        <f t="shared" si="36"/>
        <v>0</v>
      </c>
      <c r="AC127" s="109">
        <f t="shared" si="37"/>
        <v>0</v>
      </c>
      <c r="AD127" s="109">
        <f t="shared" si="38"/>
        <v>0</v>
      </c>
      <c r="AE127" s="109">
        <f t="shared" si="39"/>
        <v>0</v>
      </c>
      <c r="AH127" s="10"/>
      <c r="AI127" s="11">
        <f>SUM(AH128:AH129)</f>
        <v>941967</v>
      </c>
      <c r="AJ127" s="10">
        <v>0</v>
      </c>
      <c r="AK127" s="11">
        <v>68601546</v>
      </c>
      <c r="AL127" s="10">
        <v>0</v>
      </c>
      <c r="AM127" s="11">
        <v>4607665</v>
      </c>
      <c r="AN127" s="10">
        <v>0</v>
      </c>
      <c r="AO127" s="11">
        <v>27922673</v>
      </c>
      <c r="AP127" s="10"/>
      <c r="AQ127" s="11">
        <v>11707907</v>
      </c>
      <c r="AR127" s="10">
        <v>0</v>
      </c>
      <c r="AS127" s="11">
        <v>3987875</v>
      </c>
      <c r="AT127" s="10">
        <v>0</v>
      </c>
      <c r="AU127" s="11">
        <v>74151178</v>
      </c>
      <c r="AV127" s="10"/>
      <c r="AW127" s="11">
        <v>15503615</v>
      </c>
      <c r="AY127" s="10">
        <f t="shared" si="26"/>
        <v>0</v>
      </c>
      <c r="AZ127" s="11">
        <f t="shared" si="27"/>
        <v>15695782</v>
      </c>
      <c r="BC127" s="18"/>
      <c r="BD127" s="19" t="s">
        <v>249</v>
      </c>
      <c r="BE127" s="19"/>
      <c r="BF127" s="3"/>
      <c r="BG127" s="3"/>
      <c r="BH127" s="3"/>
      <c r="BI127" s="4"/>
    </row>
    <row r="128" spans="1:61" ht="15" hidden="1" customHeight="1">
      <c r="B128" s="42"/>
      <c r="C128" s="43"/>
      <c r="D128" s="43" t="s">
        <v>729</v>
      </c>
      <c r="E128" s="43" t="s">
        <v>751</v>
      </c>
      <c r="F128" s="44"/>
      <c r="G128" s="44"/>
      <c r="H128" s="45"/>
      <c r="J128" s="18"/>
      <c r="K128" s="19"/>
      <c r="L128" s="19" t="s">
        <v>389</v>
      </c>
      <c r="M128" s="19" t="s">
        <v>397</v>
      </c>
      <c r="N128" s="3"/>
      <c r="O128" s="3"/>
      <c r="P128" s="4"/>
      <c r="Q128" s="133">
        <v>3895735</v>
      </c>
      <c r="R128" s="134"/>
      <c r="S128" s="133">
        <v>2462583</v>
      </c>
      <c r="T128" s="134"/>
      <c r="X128" s="128">
        <v>3895735</v>
      </c>
      <c r="Y128" s="128"/>
      <c r="Z128" s="128">
        <v>2462583</v>
      </c>
      <c r="AA128" s="128">
        <v>0</v>
      </c>
      <c r="AB128" s="109">
        <f t="shared" si="36"/>
        <v>0</v>
      </c>
      <c r="AC128" s="109">
        <f t="shared" si="37"/>
        <v>0</v>
      </c>
      <c r="AD128" s="109">
        <f t="shared" si="38"/>
        <v>0</v>
      </c>
      <c r="AE128" s="109">
        <f t="shared" si="39"/>
        <v>0</v>
      </c>
      <c r="AH128" s="10">
        <v>455648</v>
      </c>
      <c r="AI128" s="11"/>
      <c r="AJ128" s="10">
        <v>1850907</v>
      </c>
      <c r="AK128" s="11">
        <v>0</v>
      </c>
      <c r="AL128" s="10">
        <v>344606</v>
      </c>
      <c r="AM128" s="11">
        <v>0</v>
      </c>
      <c r="AN128" s="10">
        <v>1969606</v>
      </c>
      <c r="AO128" s="11">
        <v>0</v>
      </c>
      <c r="AP128" s="10">
        <v>2078510</v>
      </c>
      <c r="AQ128" s="11"/>
      <c r="AR128" s="10">
        <v>384073</v>
      </c>
      <c r="AS128" s="11">
        <v>0</v>
      </c>
      <c r="AT128" s="10">
        <v>2651161</v>
      </c>
      <c r="AU128" s="11">
        <v>0</v>
      </c>
      <c r="AV128" s="10">
        <v>1600207</v>
      </c>
      <c r="AW128" s="11"/>
      <c r="AY128" s="10">
        <f t="shared" si="26"/>
        <v>2462583</v>
      </c>
      <c r="AZ128" s="11">
        <f t="shared" si="27"/>
        <v>0</v>
      </c>
      <c r="BC128" s="18"/>
      <c r="BD128" s="19"/>
      <c r="BE128" s="19" t="s">
        <v>389</v>
      </c>
      <c r="BF128" s="19" t="s">
        <v>397</v>
      </c>
      <c r="BG128" s="3"/>
      <c r="BH128" s="3"/>
      <c r="BI128" s="4"/>
    </row>
    <row r="129" spans="2:61" ht="15" hidden="1" customHeight="1">
      <c r="B129" s="42"/>
      <c r="C129" s="43"/>
      <c r="D129" s="43" t="s">
        <v>752</v>
      </c>
      <c r="E129" s="43" t="s">
        <v>753</v>
      </c>
      <c r="F129" s="44"/>
      <c r="G129" s="44"/>
      <c r="H129" s="45"/>
      <c r="J129" s="18"/>
      <c r="K129" s="19"/>
      <c r="L129" s="19" t="s">
        <v>399</v>
      </c>
      <c r="M129" s="19" t="s">
        <v>398</v>
      </c>
      <c r="N129" s="3"/>
      <c r="O129" s="3"/>
      <c r="P129" s="4"/>
      <c r="Q129" s="133">
        <v>132060518</v>
      </c>
      <c r="R129" s="134"/>
      <c r="S129" s="133">
        <v>13233199</v>
      </c>
      <c r="T129" s="134"/>
      <c r="X129" s="128">
        <v>132060518</v>
      </c>
      <c r="Y129" s="128"/>
      <c r="Z129" s="127">
        <v>13233199</v>
      </c>
      <c r="AA129" s="127">
        <v>0</v>
      </c>
      <c r="AB129" s="109">
        <f t="shared" si="36"/>
        <v>0</v>
      </c>
      <c r="AC129" s="109">
        <f t="shared" si="37"/>
        <v>0</v>
      </c>
      <c r="AD129" s="109">
        <f t="shared" si="38"/>
        <v>0</v>
      </c>
      <c r="AE129" s="109">
        <f t="shared" si="39"/>
        <v>0</v>
      </c>
      <c r="AH129" s="10">
        <v>486319</v>
      </c>
      <c r="AI129" s="11" t="s">
        <v>0</v>
      </c>
      <c r="AJ129" s="10">
        <v>66750639</v>
      </c>
      <c r="AK129" s="11">
        <v>0</v>
      </c>
      <c r="AL129" s="10">
        <v>4263059</v>
      </c>
      <c r="AM129" s="11">
        <v>0</v>
      </c>
      <c r="AN129" s="10">
        <v>25953067</v>
      </c>
      <c r="AO129" s="11">
        <v>0</v>
      </c>
      <c r="AP129" s="10">
        <v>9629397</v>
      </c>
      <c r="AQ129" s="11"/>
      <c r="AR129" s="10">
        <v>3603802</v>
      </c>
      <c r="AS129" s="11">
        <v>0</v>
      </c>
      <c r="AT129" s="10">
        <v>71500017</v>
      </c>
      <c r="AU129" s="11">
        <v>0</v>
      </c>
      <c r="AV129" s="10">
        <v>13903408</v>
      </c>
      <c r="AW129" s="11"/>
      <c r="AY129" s="10">
        <f t="shared" si="26"/>
        <v>13233199</v>
      </c>
      <c r="AZ129" s="11">
        <f t="shared" si="27"/>
        <v>0</v>
      </c>
      <c r="BC129" s="18"/>
      <c r="BD129" s="19"/>
      <c r="BE129" s="19" t="s">
        <v>399</v>
      </c>
      <c r="BF129" s="19" t="s">
        <v>398</v>
      </c>
      <c r="BG129" s="3"/>
      <c r="BH129" s="3"/>
      <c r="BI129" s="4"/>
    </row>
    <row r="130" spans="2:61" ht="15" customHeight="1">
      <c r="B130" s="18" t="s">
        <v>754</v>
      </c>
      <c r="C130" s="19"/>
      <c r="D130" s="19"/>
      <c r="E130" s="3"/>
      <c r="F130" s="3"/>
      <c r="G130" s="3"/>
      <c r="H130" s="4"/>
      <c r="J130" s="18" t="s">
        <v>212</v>
      </c>
      <c r="K130" s="19"/>
      <c r="L130" s="19"/>
      <c r="M130" s="3"/>
      <c r="N130" s="3"/>
      <c r="O130" s="3"/>
      <c r="P130" s="4"/>
      <c r="Q130" s="133"/>
      <c r="R130" s="134">
        <f>R106+R107-R120</f>
        <v>54257501106</v>
      </c>
      <c r="S130" s="133">
        <v>0</v>
      </c>
      <c r="T130" s="134">
        <f>T106+T107-T120</f>
        <v>43077889509</v>
      </c>
      <c r="X130" s="128"/>
      <c r="Y130" s="128">
        <v>54257501106</v>
      </c>
      <c r="Z130" s="128">
        <v>0</v>
      </c>
      <c r="AA130" s="128">
        <v>43077889509</v>
      </c>
      <c r="AB130" s="109">
        <f t="shared" si="36"/>
        <v>0</v>
      </c>
      <c r="AC130" s="109">
        <f t="shared" si="37"/>
        <v>0</v>
      </c>
      <c r="AD130" s="109">
        <f t="shared" si="38"/>
        <v>0</v>
      </c>
      <c r="AE130" s="109">
        <f t="shared" si="39"/>
        <v>0</v>
      </c>
      <c r="AH130" s="10"/>
      <c r="AI130" s="11">
        <f>AI106+AI107-AI120</f>
        <v>25616279430</v>
      </c>
      <c r="AJ130" s="10">
        <v>0</v>
      </c>
      <c r="AK130" s="11">
        <v>13938080247</v>
      </c>
      <c r="AL130" s="10">
        <v>0</v>
      </c>
      <c r="AM130" s="11">
        <v>9119317069</v>
      </c>
      <c r="AN130" s="10">
        <v>0</v>
      </c>
      <c r="AO130" s="11">
        <v>-853914879</v>
      </c>
      <c r="AP130" s="10"/>
      <c r="AQ130" s="11">
        <v>24556782696</v>
      </c>
      <c r="AR130" s="10">
        <v>0</v>
      </c>
      <c r="AS130" s="11">
        <v>18521106813</v>
      </c>
      <c r="AT130" s="10">
        <v>0</v>
      </c>
      <c r="AU130" s="11">
        <v>48673676746</v>
      </c>
      <c r="AV130" s="10"/>
      <c r="AW130" s="11">
        <v>13290954179</v>
      </c>
      <c r="AY130" s="10">
        <f t="shared" si="26"/>
        <v>0</v>
      </c>
      <c r="AZ130" s="11">
        <f t="shared" si="27"/>
        <v>43077889509</v>
      </c>
      <c r="BC130" s="18" t="s">
        <v>212</v>
      </c>
      <c r="BD130" s="19"/>
      <c r="BE130" s="19"/>
      <c r="BF130" s="3"/>
      <c r="BG130" s="3"/>
      <c r="BH130" s="3"/>
      <c r="BI130" s="4"/>
    </row>
    <row r="131" spans="2:61" ht="15" customHeight="1">
      <c r="B131" s="18" t="s">
        <v>178</v>
      </c>
      <c r="C131" s="19"/>
      <c r="D131" s="19"/>
      <c r="E131" s="3"/>
      <c r="F131" s="3"/>
      <c r="G131" s="3"/>
      <c r="H131" s="4"/>
      <c r="J131" s="18" t="s">
        <v>210</v>
      </c>
      <c r="K131" s="19"/>
      <c r="L131" s="19"/>
      <c r="M131" s="3"/>
      <c r="N131" s="3"/>
      <c r="O131" s="3"/>
      <c r="P131" s="4"/>
      <c r="Q131" s="133"/>
      <c r="R131" s="134">
        <v>11928002342</v>
      </c>
      <c r="S131" s="133">
        <v>0</v>
      </c>
      <c r="T131" s="134">
        <v>10425373897</v>
      </c>
      <c r="X131" s="128"/>
      <c r="Y131" s="128">
        <v>11928002342</v>
      </c>
      <c r="Z131" s="128">
        <v>0</v>
      </c>
      <c r="AA131" s="128">
        <v>10425373897</v>
      </c>
      <c r="AB131" s="109">
        <f t="shared" si="36"/>
        <v>0</v>
      </c>
      <c r="AC131" s="109">
        <f t="shared" si="37"/>
        <v>0</v>
      </c>
      <c r="AD131" s="109">
        <f t="shared" si="38"/>
        <v>0</v>
      </c>
      <c r="AE131" s="109">
        <f t="shared" si="39"/>
        <v>0</v>
      </c>
      <c r="AH131" s="10"/>
      <c r="AI131" s="11">
        <v>6099210438</v>
      </c>
      <c r="AJ131" s="10">
        <v>0</v>
      </c>
      <c r="AK131" s="11">
        <v>3568226468</v>
      </c>
      <c r="AL131" s="10">
        <v>0</v>
      </c>
      <c r="AM131" s="11">
        <v>2264079139</v>
      </c>
      <c r="AN131" s="10">
        <v>0</v>
      </c>
      <c r="AO131" s="11">
        <v>1336248210</v>
      </c>
      <c r="AP131" s="10"/>
      <c r="AQ131" s="11">
        <v>5917264098</v>
      </c>
      <c r="AR131" s="10">
        <v>0</v>
      </c>
      <c r="AS131" s="11">
        <v>4508109799</v>
      </c>
      <c r="AT131" s="10">
        <v>0</v>
      </c>
      <c r="AU131" s="11">
        <v>11931516045</v>
      </c>
      <c r="AV131" s="10"/>
      <c r="AW131" s="11">
        <v>2275416875</v>
      </c>
      <c r="AY131" s="10">
        <f t="shared" si="26"/>
        <v>0</v>
      </c>
      <c r="AZ131" s="11">
        <f t="shared" si="27"/>
        <v>10425373897</v>
      </c>
      <c r="BC131" s="18" t="s">
        <v>210</v>
      </c>
      <c r="BD131" s="19"/>
      <c r="BE131" s="19"/>
      <c r="BF131" s="3"/>
      <c r="BG131" s="3"/>
      <c r="BH131" s="3"/>
      <c r="BI131" s="4"/>
    </row>
    <row r="132" spans="2:61" ht="15" customHeight="1">
      <c r="B132" s="18" t="s">
        <v>214</v>
      </c>
      <c r="C132" s="19"/>
      <c r="D132" s="19"/>
      <c r="E132" s="3"/>
      <c r="F132" s="3"/>
      <c r="G132" s="3"/>
      <c r="H132" s="4"/>
      <c r="J132" s="18" t="s">
        <v>926</v>
      </c>
      <c r="K132" s="19"/>
      <c r="L132" s="19"/>
      <c r="M132" s="3"/>
      <c r="N132" s="3"/>
      <c r="O132" s="3"/>
      <c r="P132" s="4"/>
      <c r="Q132" s="133"/>
      <c r="R132" s="134">
        <f>R130-R131</f>
        <v>42329498764</v>
      </c>
      <c r="S132" s="133">
        <v>0</v>
      </c>
      <c r="T132" s="134">
        <f>T130-T131</f>
        <v>32652515612</v>
      </c>
      <c r="X132" s="128"/>
      <c r="Y132" s="128">
        <v>42329498764</v>
      </c>
      <c r="Z132" s="128">
        <v>0</v>
      </c>
      <c r="AA132" s="128">
        <v>32652515612</v>
      </c>
      <c r="AB132" s="109">
        <f t="shared" si="36"/>
        <v>0</v>
      </c>
      <c r="AC132" s="109">
        <f t="shared" si="37"/>
        <v>0</v>
      </c>
      <c r="AD132" s="109">
        <f t="shared" si="38"/>
        <v>0</v>
      </c>
      <c r="AE132" s="109">
        <f t="shared" si="39"/>
        <v>0</v>
      </c>
      <c r="AH132" s="10"/>
      <c r="AI132" s="11">
        <f>AI130-AI131</f>
        <v>19517068992</v>
      </c>
      <c r="AJ132" s="10">
        <v>0</v>
      </c>
      <c r="AK132" s="11">
        <v>10369853779</v>
      </c>
      <c r="AL132" s="10">
        <v>0</v>
      </c>
      <c r="AM132" s="11">
        <v>6855237930</v>
      </c>
      <c r="AN132" s="10">
        <v>0</v>
      </c>
      <c r="AO132" s="11">
        <v>-2190163089</v>
      </c>
      <c r="AP132" s="10"/>
      <c r="AQ132" s="11">
        <v>18639518598</v>
      </c>
      <c r="AR132" s="10">
        <v>0</v>
      </c>
      <c r="AS132" s="11">
        <v>14012997014</v>
      </c>
      <c r="AT132" s="10">
        <v>0</v>
      </c>
      <c r="AU132" s="11">
        <v>36742160701</v>
      </c>
      <c r="AV132" s="10"/>
      <c r="AW132" s="11">
        <v>11015537304</v>
      </c>
      <c r="AY132" s="10">
        <f t="shared" si="26"/>
        <v>0</v>
      </c>
      <c r="AZ132" s="11">
        <f t="shared" si="27"/>
        <v>32652515612</v>
      </c>
      <c r="BC132" s="18" t="s">
        <v>823</v>
      </c>
      <c r="BD132" s="19"/>
      <c r="BE132" s="19"/>
      <c r="BF132" s="3"/>
      <c r="BG132" s="3"/>
      <c r="BH132" s="3"/>
      <c r="BI132" s="4"/>
    </row>
    <row r="133" spans="2:61" ht="15" customHeight="1">
      <c r="B133" s="112" t="s">
        <v>755</v>
      </c>
      <c r="C133" s="113"/>
      <c r="D133" s="113"/>
      <c r="E133" s="114"/>
      <c r="F133" s="114"/>
      <c r="G133" s="114"/>
      <c r="H133" s="115"/>
      <c r="J133" s="18" t="s">
        <v>400</v>
      </c>
      <c r="K133" s="19"/>
      <c r="L133" s="19"/>
      <c r="M133" s="64"/>
      <c r="N133" s="64"/>
      <c r="O133" s="64"/>
      <c r="P133" s="111"/>
      <c r="Q133" s="133"/>
      <c r="R133" s="139"/>
      <c r="S133" s="133">
        <v>0</v>
      </c>
      <c r="T133" s="139"/>
      <c r="X133" s="128"/>
      <c r="Y133" s="128"/>
      <c r="Z133" s="128">
        <v>0</v>
      </c>
      <c r="AA133" s="128">
        <v>0</v>
      </c>
      <c r="AB133" s="109">
        <f t="shared" si="36"/>
        <v>0</v>
      </c>
      <c r="AC133" s="109">
        <f t="shared" si="37"/>
        <v>0</v>
      </c>
      <c r="AD133" s="109">
        <f t="shared" si="38"/>
        <v>0</v>
      </c>
      <c r="AE133" s="109">
        <f t="shared" si="39"/>
        <v>0</v>
      </c>
      <c r="AH133" s="67"/>
      <c r="AI133" s="70"/>
      <c r="AJ133" s="67">
        <v>0</v>
      </c>
      <c r="AK133" s="70">
        <v>0</v>
      </c>
      <c r="AL133" s="67">
        <v>0</v>
      </c>
      <c r="AM133" s="70">
        <v>0</v>
      </c>
      <c r="AN133" s="67"/>
      <c r="AO133" s="70"/>
      <c r="AP133" s="67"/>
      <c r="AQ133" s="70"/>
      <c r="AR133" s="67">
        <v>0</v>
      </c>
      <c r="AS133" s="70">
        <v>0</v>
      </c>
      <c r="AT133" s="67">
        <v>0</v>
      </c>
      <c r="AU133" s="70">
        <v>0</v>
      </c>
      <c r="AV133" s="67"/>
      <c r="AW133" s="70"/>
      <c r="AY133" s="67">
        <f t="shared" si="26"/>
        <v>0</v>
      </c>
      <c r="AZ133" s="70">
        <f t="shared" si="27"/>
        <v>0</v>
      </c>
      <c r="BC133" s="62" t="s">
        <v>400</v>
      </c>
      <c r="BD133" s="63"/>
      <c r="BE133" s="63"/>
      <c r="BF133" s="68"/>
      <c r="BG133" s="68"/>
      <c r="BH133" s="68"/>
      <c r="BI133" s="69"/>
    </row>
    <row r="134" spans="2:61" ht="13.5">
      <c r="B134" s="21" t="s">
        <v>897</v>
      </c>
      <c r="C134" s="22"/>
      <c r="D134" s="22"/>
      <c r="E134" s="116"/>
      <c r="F134" s="116"/>
      <c r="G134" s="116"/>
      <c r="H134" s="117"/>
      <c r="J134" s="21" t="s">
        <v>401</v>
      </c>
      <c r="K134" s="22"/>
      <c r="L134" s="22"/>
      <c r="M134" s="65"/>
      <c r="N134" s="65"/>
      <c r="O134" s="65"/>
      <c r="P134" s="66"/>
      <c r="Q134" s="141"/>
      <c r="R134" s="161">
        <f>R132</f>
        <v>42329498764</v>
      </c>
      <c r="S134" s="141">
        <v>0</v>
      </c>
      <c r="T134" s="161">
        <f>T132</f>
        <v>32652515612</v>
      </c>
      <c r="X134" s="128"/>
      <c r="Y134" s="128">
        <v>42329498764</v>
      </c>
      <c r="Z134" s="128">
        <v>0</v>
      </c>
      <c r="AA134" s="128">
        <v>32652515612</v>
      </c>
      <c r="AB134" s="109">
        <f t="shared" si="36"/>
        <v>0</v>
      </c>
      <c r="AC134" s="109">
        <f t="shared" si="37"/>
        <v>0</v>
      </c>
      <c r="AD134" s="109">
        <f t="shared" si="38"/>
        <v>0</v>
      </c>
      <c r="AE134" s="109">
        <f t="shared" si="39"/>
        <v>0</v>
      </c>
      <c r="AH134" s="27"/>
      <c r="AI134" s="94">
        <f>AI132+AI133</f>
        <v>19517068992</v>
      </c>
      <c r="AJ134" s="27">
        <v>0</v>
      </c>
      <c r="AK134" s="94">
        <v>10369853779</v>
      </c>
      <c r="AL134" s="27">
        <v>0</v>
      </c>
      <c r="AM134" s="94">
        <v>6855237930</v>
      </c>
      <c r="AN134" s="27">
        <v>0</v>
      </c>
      <c r="AO134" s="94">
        <v>-2190163089</v>
      </c>
      <c r="AP134" s="27"/>
      <c r="AQ134" s="94">
        <v>18639518598</v>
      </c>
      <c r="AR134" s="27">
        <v>0</v>
      </c>
      <c r="AS134" s="94">
        <v>14012997014</v>
      </c>
      <c r="AT134" s="27">
        <v>0</v>
      </c>
      <c r="AU134" s="94">
        <v>36742160701</v>
      </c>
      <c r="AV134" s="27"/>
      <c r="AW134" s="94">
        <v>11015537304</v>
      </c>
      <c r="AY134" s="27">
        <f t="shared" si="26"/>
        <v>0</v>
      </c>
      <c r="AZ134" s="94">
        <f t="shared" si="27"/>
        <v>32652515612</v>
      </c>
      <c r="BC134" s="21" t="s">
        <v>401</v>
      </c>
      <c r="BD134" s="22"/>
      <c r="BE134" s="22"/>
      <c r="BF134" s="65"/>
      <c r="BG134" s="65"/>
      <c r="BH134" s="65"/>
      <c r="BI134" s="66"/>
    </row>
    <row r="139" spans="2:61" hidden="1"/>
    <row r="140" spans="2:61" hidden="1"/>
    <row r="141" spans="2:61" ht="16.5" hidden="1" outlineLevel="1">
      <c r="P141" s="72" t="s">
        <v>429</v>
      </c>
      <c r="Q141" s="72"/>
      <c r="S141" s="72"/>
      <c r="AA141" s="124">
        <v>36742160701</v>
      </c>
    </row>
    <row r="142" spans="2:61" hidden="1" outlineLevel="1"/>
    <row r="143" spans="2:61" hidden="1" outlineLevel="1">
      <c r="P143" s="73" t="s">
        <v>31</v>
      </c>
      <c r="Q143" s="167" t="str">
        <f>Q8</f>
        <v>2020 (1/1~6/30)</v>
      </c>
      <c r="R143" s="182"/>
      <c r="S143" s="180" t="str">
        <f>S8</f>
        <v>2019 (1/1~6/30)</v>
      </c>
      <c r="T143" s="181"/>
      <c r="AH143" s="167" t="str">
        <f>AH8</f>
        <v>제20기 1월~3월</v>
      </c>
      <c r="AI143" s="168"/>
      <c r="AJ143" s="167" t="str">
        <f>AJ8</f>
        <v>제20기 4월~6월</v>
      </c>
      <c r="AK143" s="168"/>
      <c r="AL143" s="167" t="str">
        <f>AL8</f>
        <v>제20기 7월~9월</v>
      </c>
      <c r="AM143" s="168"/>
      <c r="AN143" s="167" t="str">
        <f>AN8</f>
        <v>제20기 10월~12월</v>
      </c>
      <c r="AO143" s="168"/>
      <c r="AP143" s="167" t="str">
        <f>AP8</f>
        <v>제21기 1월~3월</v>
      </c>
      <c r="AQ143" s="168"/>
      <c r="AR143" s="167" t="str">
        <f>AR8</f>
        <v>제21기 4월~6월</v>
      </c>
      <c r="AS143" s="168"/>
      <c r="AT143" s="167" t="str">
        <f>AT8</f>
        <v>제21기 7월~9월</v>
      </c>
      <c r="AU143" s="168"/>
      <c r="AV143" s="167" t="str">
        <f>AV8</f>
        <v>제22기 1월~3월</v>
      </c>
      <c r="AW143" s="168"/>
      <c r="AY143" s="167" t="str">
        <f>AY8</f>
        <v>제21기 1월~6월 (계산용)</v>
      </c>
      <c r="AZ143" s="168"/>
    </row>
    <row r="144" spans="2:61" hidden="1" outlineLevel="1">
      <c r="P144" s="82" t="s">
        <v>430</v>
      </c>
      <c r="Q144" s="86"/>
      <c r="R144" s="87">
        <f>SUM(Q145:Q148,Q151:Q153)</f>
        <v>1040594590482</v>
      </c>
      <c r="S144" s="86"/>
      <c r="T144" s="87">
        <f>SUM(S145:S148,S151:S153)</f>
        <v>509278953072</v>
      </c>
      <c r="U144" s="71">
        <f>T9-T144</f>
        <v>0</v>
      </c>
      <c r="V144" s="71">
        <f>R9-R144</f>
        <v>0</v>
      </c>
      <c r="AH144" s="95"/>
      <c r="AI144" s="87">
        <f>SUM(AH145:AH148,AH151:AH153)</f>
        <v>279620689837</v>
      </c>
      <c r="AJ144" s="95"/>
      <c r="AK144" s="87">
        <f>SUM(AJ145:AJ148,AJ151:AJ153)</f>
        <v>268390531457</v>
      </c>
      <c r="AL144" s="95"/>
      <c r="AM144" s="87">
        <f>SUM(AL145:AL148,AL151:AL153)</f>
        <v>207971390108</v>
      </c>
      <c r="AN144" s="95"/>
      <c r="AO144" s="87">
        <f>SUM(AN145:AN148,AN151:AN153)</f>
        <v>288845414383</v>
      </c>
      <c r="AP144" s="95"/>
      <c r="AQ144" s="87">
        <f>SUM(AP145:AP148,AP151:AP153)</f>
        <v>258075349778</v>
      </c>
      <c r="AR144" s="95"/>
      <c r="AS144" s="87">
        <f>SUM(AR145:AR148,AR151:AR153)</f>
        <v>251203603294</v>
      </c>
      <c r="AT144" s="95"/>
      <c r="AU144" s="87">
        <f>SUM(AT145:AT148,AT151:AT153)</f>
        <v>755982611402</v>
      </c>
      <c r="AV144" s="95"/>
      <c r="AW144" s="87">
        <f>SUM(AV145:AV148,AV151:AV153)</f>
        <v>660917911962</v>
      </c>
      <c r="AY144" s="95"/>
      <c r="AZ144" s="87">
        <f>SUM(AY145:AY148,AY151:AY153)</f>
        <v>509278953072</v>
      </c>
    </row>
    <row r="145" spans="15:52" hidden="1" outlineLevel="1">
      <c r="P145" s="83" t="s">
        <v>1</v>
      </c>
      <c r="Q145" s="88">
        <f>VLOOKUP(P145,K:T,8,0)</f>
        <v>81447002482</v>
      </c>
      <c r="R145" s="89"/>
      <c r="S145" s="88">
        <f>VLOOKUP(P145,K:T,10,0)</f>
        <v>53029924997</v>
      </c>
      <c r="T145" s="89"/>
      <c r="AH145" s="96">
        <f>AI10</f>
        <v>22594816601</v>
      </c>
      <c r="AI145" s="89"/>
      <c r="AJ145" s="96">
        <f>AK10</f>
        <v>23602802281</v>
      </c>
      <c r="AK145" s="89"/>
      <c r="AL145" s="96">
        <f>AM10</f>
        <v>18098541826</v>
      </c>
      <c r="AM145" s="89"/>
      <c r="AN145" s="96">
        <f>AO10</f>
        <v>21101621675</v>
      </c>
      <c r="AO145" s="89"/>
      <c r="AP145" s="96">
        <f>AQ10</f>
        <v>26705393949</v>
      </c>
      <c r="AQ145" s="89"/>
      <c r="AR145" s="96">
        <f>AS10</f>
        <v>26324531048</v>
      </c>
      <c r="AS145" s="89"/>
      <c r="AT145" s="96">
        <f>AU10</f>
        <v>64296160708</v>
      </c>
      <c r="AU145" s="89"/>
      <c r="AV145" s="96">
        <f>AW10</f>
        <v>35919944875</v>
      </c>
      <c r="AW145" s="89"/>
      <c r="AY145" s="96">
        <f>AZ10</f>
        <v>53029924997</v>
      </c>
      <c r="AZ145" s="89"/>
    </row>
    <row r="146" spans="15:52" hidden="1" outlineLevel="1">
      <c r="P146" s="83" t="s">
        <v>441</v>
      </c>
      <c r="Q146" s="88">
        <f>VLOOKUP(P146,K:T,8,0)</f>
        <v>359501190393</v>
      </c>
      <c r="R146" s="89"/>
      <c r="S146" s="88">
        <f>VLOOKUP(P146,K:T,10,0)</f>
        <v>148740709831</v>
      </c>
      <c r="T146" s="89"/>
      <c r="AH146" s="96">
        <f>AI18</f>
        <v>85970845989</v>
      </c>
      <c r="AI146" s="89"/>
      <c r="AJ146" s="96">
        <f>AK18</f>
        <v>76161088161</v>
      </c>
      <c r="AK146" s="89"/>
      <c r="AL146" s="96">
        <f>AM18</f>
        <v>53989531137</v>
      </c>
      <c r="AM146" s="89"/>
      <c r="AN146" s="96">
        <f>AO18</f>
        <v>67237985540</v>
      </c>
      <c r="AO146" s="89"/>
      <c r="AP146" s="96">
        <f>AQ18</f>
        <v>82456353591</v>
      </c>
      <c r="AQ146" s="89"/>
      <c r="AR146" s="96">
        <f>AS18</f>
        <v>66284356240</v>
      </c>
      <c r="AS146" s="89"/>
      <c r="AT146" s="96">
        <f>AU18</f>
        <v>216121465287</v>
      </c>
      <c r="AU146" s="89"/>
      <c r="AV146" s="96">
        <f>AW18</f>
        <v>255359604964</v>
      </c>
      <c r="AW146" s="89"/>
      <c r="AY146" s="96">
        <f>AZ18</f>
        <v>148740709831</v>
      </c>
      <c r="AZ146" s="89"/>
    </row>
    <row r="147" spans="15:52" hidden="1" outlineLevel="1">
      <c r="P147" s="83" t="s">
        <v>442</v>
      </c>
      <c r="Q147" s="88">
        <f>VLOOKUP(P147,K:T,8,0)</f>
        <v>542610284990</v>
      </c>
      <c r="R147" s="89"/>
      <c r="S147" s="88">
        <f>VLOOKUP(P147,K:T,10,0)</f>
        <v>266445632331</v>
      </c>
      <c r="T147" s="89"/>
      <c r="AH147" s="96">
        <f>AI26</f>
        <v>153139571642</v>
      </c>
      <c r="AI147" s="89"/>
      <c r="AJ147" s="96">
        <f>AK26</f>
        <v>146984903973</v>
      </c>
      <c r="AK147" s="89"/>
      <c r="AL147" s="96">
        <f>AM26</f>
        <v>119336746619</v>
      </c>
      <c r="AM147" s="89"/>
      <c r="AN147" s="96">
        <f>AO26</f>
        <v>183215835558</v>
      </c>
      <c r="AO147" s="89"/>
      <c r="AP147" s="96">
        <f>AQ26</f>
        <v>129729824139</v>
      </c>
      <c r="AQ147" s="89"/>
      <c r="AR147" s="96">
        <f>AS26</f>
        <v>136715808192</v>
      </c>
      <c r="AS147" s="89"/>
      <c r="AT147" s="96">
        <f>AU26</f>
        <v>419461222234</v>
      </c>
      <c r="AU147" s="89"/>
      <c r="AV147" s="96">
        <f>AW26</f>
        <v>336815199013</v>
      </c>
      <c r="AW147" s="89"/>
      <c r="AY147" s="96">
        <f>AZ26</f>
        <v>266445632331</v>
      </c>
      <c r="AZ147" s="89"/>
    </row>
    <row r="148" spans="15:52" hidden="1" outlineLevel="1">
      <c r="P148" s="83" t="s">
        <v>2</v>
      </c>
      <c r="Q148" s="88">
        <f>VLOOKUP(P148,K:T,8,0)</f>
        <v>46654721525</v>
      </c>
      <c r="R148" s="89"/>
      <c r="S148" s="88">
        <f>VLOOKUP(P148,K:T,10,0)</f>
        <v>32824794474</v>
      </c>
      <c r="T148" s="89"/>
      <c r="U148" s="71">
        <f>S148-S149-S150</f>
        <v>0</v>
      </c>
      <c r="V148" s="71">
        <f>Q148-Q149-Q150</f>
        <v>0</v>
      </c>
      <c r="AH148" s="96">
        <f>AI31</f>
        <v>14583719853</v>
      </c>
      <c r="AI148" s="89"/>
      <c r="AJ148" s="96">
        <f>AK31</f>
        <v>16666197013</v>
      </c>
      <c r="AK148" s="89"/>
      <c r="AL148" s="96">
        <f>AM31</f>
        <v>17057326835</v>
      </c>
      <c r="AM148" s="89"/>
      <c r="AN148" s="96">
        <f>AO31</f>
        <v>15733135965</v>
      </c>
      <c r="AO148" s="89"/>
      <c r="AP148" s="96">
        <f>AQ31</f>
        <v>15958147618</v>
      </c>
      <c r="AQ148" s="89"/>
      <c r="AR148" s="96">
        <f>AS31</f>
        <v>16866646856</v>
      </c>
      <c r="AS148" s="89"/>
      <c r="AT148" s="96">
        <f>AU31</f>
        <v>48307243701</v>
      </c>
      <c r="AU148" s="89"/>
      <c r="AV148" s="96">
        <f>AW31</f>
        <v>22640746546</v>
      </c>
      <c r="AW148" s="89"/>
      <c r="AY148" s="96">
        <f>AZ31</f>
        <v>32824794474</v>
      </c>
      <c r="AZ148" s="89"/>
    </row>
    <row r="149" spans="15:52" hidden="1" outlineLevel="1">
      <c r="P149" s="83" t="s">
        <v>431</v>
      </c>
      <c r="Q149" s="156">
        <v>27562950230</v>
      </c>
      <c r="R149" s="89"/>
      <c r="S149" s="88">
        <v>19155090804</v>
      </c>
      <c r="T149" s="89"/>
      <c r="U149" s="2" t="s">
        <v>484</v>
      </c>
      <c r="AH149" s="99">
        <f>AH148-AH150</f>
        <v>9127354327</v>
      </c>
      <c r="AI149" s="89"/>
      <c r="AJ149" s="99">
        <f>AJ148-AJ150</f>
        <v>10222326624</v>
      </c>
      <c r="AK149" s="89"/>
      <c r="AL149" s="99">
        <f>AL148-AL150</f>
        <v>10566356867</v>
      </c>
      <c r="AM149" s="89"/>
      <c r="AN149" s="99">
        <f>AN148-AN150</f>
        <v>9193887259</v>
      </c>
      <c r="AO149" s="89"/>
      <c r="AP149" s="99">
        <f>AP148-AP150</f>
        <v>9534973281</v>
      </c>
      <c r="AQ149" s="89"/>
      <c r="AR149" s="99">
        <f>AR148-AR150</f>
        <v>9620117523</v>
      </c>
      <c r="AS149" s="89"/>
      <c r="AT149" s="99">
        <f>AT148-AT150</f>
        <v>29916037818</v>
      </c>
      <c r="AU149" s="89"/>
      <c r="AV149" s="99">
        <f>AV148-AV150</f>
        <v>13755264071</v>
      </c>
      <c r="AW149" s="89"/>
      <c r="AY149" s="99">
        <f>AY148-AY150</f>
        <v>19155090804</v>
      </c>
      <c r="AZ149" s="89"/>
    </row>
    <row r="150" spans="15:52" hidden="1" outlineLevel="1">
      <c r="O150" s="36" t="s">
        <v>463</v>
      </c>
      <c r="P150" s="83" t="s">
        <v>432</v>
      </c>
      <c r="Q150" s="156">
        <v>19091771295</v>
      </c>
      <c r="R150" s="89"/>
      <c r="S150" s="88">
        <v>13669703670</v>
      </c>
      <c r="T150" s="89"/>
      <c r="AH150" s="99">
        <f>AH33</f>
        <v>5456365526</v>
      </c>
      <c r="AI150" s="89"/>
      <c r="AJ150" s="99">
        <f>AJ33</f>
        <v>6443870389</v>
      </c>
      <c r="AK150" s="89"/>
      <c r="AL150" s="99">
        <f>AL33</f>
        <v>6490969968</v>
      </c>
      <c r="AM150" s="89"/>
      <c r="AN150" s="99">
        <f>AN33</f>
        <v>6539248706</v>
      </c>
      <c r="AO150" s="89"/>
      <c r="AP150" s="99">
        <f>AP33</f>
        <v>6423174337</v>
      </c>
      <c r="AQ150" s="89"/>
      <c r="AR150" s="99">
        <f>AR33</f>
        <v>7246529333</v>
      </c>
      <c r="AS150" s="89"/>
      <c r="AT150" s="99">
        <f>AT33</f>
        <v>18391205883</v>
      </c>
      <c r="AU150" s="89"/>
      <c r="AV150" s="99">
        <f>AV33</f>
        <v>8885482475</v>
      </c>
      <c r="AW150" s="89"/>
      <c r="AY150" s="99">
        <f>AY33</f>
        <v>13669703670</v>
      </c>
      <c r="AZ150" s="89"/>
    </row>
    <row r="151" spans="15:52" hidden="1" outlineLevel="1">
      <c r="O151" s="36"/>
      <c r="P151" s="83" t="s">
        <v>824</v>
      </c>
      <c r="Q151" s="122"/>
      <c r="R151" s="89"/>
      <c r="S151" s="88"/>
      <c r="T151" s="89"/>
      <c r="AH151" s="96">
        <f>AI36</f>
        <v>0</v>
      </c>
      <c r="AI151" s="89"/>
      <c r="AJ151" s="96">
        <f>AK36</f>
        <v>0</v>
      </c>
      <c r="AK151" s="89"/>
      <c r="AL151" s="96">
        <f>AM36</f>
        <v>79885923</v>
      </c>
      <c r="AM151" s="89"/>
      <c r="AN151" s="96">
        <f>AO36</f>
        <v>-79885923</v>
      </c>
      <c r="AO151" s="89"/>
      <c r="AP151" s="96">
        <f>AQ36</f>
        <v>0</v>
      </c>
      <c r="AQ151" s="89"/>
      <c r="AR151" s="96">
        <f>AS36</f>
        <v>0</v>
      </c>
      <c r="AS151" s="89"/>
      <c r="AT151" s="96">
        <f>AU36</f>
        <v>79885923</v>
      </c>
      <c r="AU151" s="89"/>
      <c r="AV151" s="96">
        <f>AW36</f>
        <v>0</v>
      </c>
      <c r="AW151" s="89"/>
      <c r="AY151" s="96">
        <f>AZ36</f>
        <v>0</v>
      </c>
      <c r="AZ151" s="89"/>
    </row>
    <row r="152" spans="15:52" hidden="1" outlineLevel="1">
      <c r="P152" s="83" t="s">
        <v>826</v>
      </c>
      <c r="Q152" s="88">
        <f>VLOOKUP(P152,K:T,8,0)</f>
        <v>4630046643</v>
      </c>
      <c r="R152" s="89"/>
      <c r="S152" s="88">
        <f>VLOOKUP(P152,K:T,10,0)</f>
        <v>2676101826</v>
      </c>
      <c r="T152" s="89"/>
      <c r="AH152" s="96">
        <f>AI38</f>
        <v>1957317469</v>
      </c>
      <c r="AI152" s="89"/>
      <c r="AJ152" s="96">
        <f>AK38</f>
        <v>3301645807</v>
      </c>
      <c r="AK152" s="89"/>
      <c r="AL152" s="96">
        <f>AM38</f>
        <v>-663955981</v>
      </c>
      <c r="AM152" s="89"/>
      <c r="AN152" s="96">
        <f>AO38</f>
        <v>1119434568</v>
      </c>
      <c r="AO152" s="89"/>
      <c r="AP152" s="96">
        <f>AQ38</f>
        <v>1090453037</v>
      </c>
      <c r="AQ152" s="89"/>
      <c r="AR152" s="96">
        <f>AS38</f>
        <v>1585648789</v>
      </c>
      <c r="AS152" s="89"/>
      <c r="AT152" s="96">
        <f>AU38</f>
        <v>4595007295</v>
      </c>
      <c r="AU152" s="89"/>
      <c r="AV152" s="96">
        <f>AW38</f>
        <v>5697024711</v>
      </c>
      <c r="AW152" s="89"/>
      <c r="AY152" s="96">
        <f>AZ38</f>
        <v>2676101826</v>
      </c>
      <c r="AZ152" s="89"/>
    </row>
    <row r="153" spans="15:52" hidden="1" outlineLevel="1">
      <c r="P153" s="83" t="s">
        <v>827</v>
      </c>
      <c r="Q153" s="88">
        <f>VLOOKUP(P153,K:T,8,0)</f>
        <v>5751344449</v>
      </c>
      <c r="R153" s="89"/>
      <c r="S153" s="88">
        <f>VLOOKUP(P153,K:T,10,0)</f>
        <v>5561789613</v>
      </c>
      <c r="T153" s="89"/>
      <c r="AH153" s="96">
        <f>AI41</f>
        <v>1374418283</v>
      </c>
      <c r="AI153" s="89"/>
      <c r="AJ153" s="96">
        <f>AK41</f>
        <v>1673894222</v>
      </c>
      <c r="AK153" s="89"/>
      <c r="AL153" s="96">
        <f>AM41</f>
        <v>73313749</v>
      </c>
      <c r="AM153" s="89"/>
      <c r="AN153" s="96">
        <f>AO41</f>
        <v>517287000</v>
      </c>
      <c r="AO153" s="89"/>
      <c r="AP153" s="96">
        <f>AQ41</f>
        <v>2135177444</v>
      </c>
      <c r="AQ153" s="89"/>
      <c r="AR153" s="96">
        <f>AS41</f>
        <v>3426612169</v>
      </c>
      <c r="AS153" s="89"/>
      <c r="AT153" s="96">
        <f>AU41</f>
        <v>3121626254</v>
      </c>
      <c r="AU153" s="89"/>
      <c r="AV153" s="96">
        <f>AW41</f>
        <v>4485391853</v>
      </c>
      <c r="AW153" s="89"/>
      <c r="AY153" s="96">
        <f>AZ41</f>
        <v>5561789613</v>
      </c>
      <c r="AZ153" s="89"/>
    </row>
    <row r="154" spans="15:52" hidden="1" outlineLevel="1">
      <c r="P154" s="84" t="s">
        <v>433</v>
      </c>
      <c r="Q154" s="90"/>
      <c r="R154" s="91">
        <f>SUM(Q155:Q162)</f>
        <v>986416742346</v>
      </c>
      <c r="S154" s="90"/>
      <c r="T154" s="91">
        <f>SUM(S155:S162)</f>
        <v>466198971596</v>
      </c>
      <c r="U154" s="71">
        <f>T47-T154</f>
        <v>0</v>
      </c>
      <c r="V154" s="71">
        <f>R47-R154</f>
        <v>0</v>
      </c>
      <c r="AH154" s="97"/>
      <c r="AI154" s="91">
        <f>SUM(AH155:AH162)</f>
        <v>256877871883</v>
      </c>
      <c r="AJ154" s="97"/>
      <c r="AK154" s="91">
        <f>SUM(AJ155:AJ162)</f>
        <v>253624179733</v>
      </c>
      <c r="AL154" s="97"/>
      <c r="AM154" s="91">
        <f>SUM(AL155:AL162)</f>
        <v>198444661165</v>
      </c>
      <c r="AN154" s="97"/>
      <c r="AO154" s="91">
        <f>SUM(AN155:AN162)</f>
        <v>288052867968</v>
      </c>
      <c r="AP154" s="97"/>
      <c r="AQ154" s="91">
        <f>SUM(AP155:AP162)</f>
        <v>233595388650</v>
      </c>
      <c r="AR154" s="97"/>
      <c r="AS154" s="91">
        <f>SUM(AR155:AR162)</f>
        <v>232603582946</v>
      </c>
      <c r="AT154" s="97"/>
      <c r="AU154" s="91">
        <f>SUM(AT155:AT162)</f>
        <v>708946712781</v>
      </c>
      <c r="AV154" s="97"/>
      <c r="AW154" s="91">
        <f>SUM(AV155:AV162)</f>
        <v>646678777357</v>
      </c>
      <c r="AY154" s="97"/>
      <c r="AZ154" s="91">
        <f>SUM(AY155:AY162)</f>
        <v>466198971596</v>
      </c>
    </row>
    <row r="155" spans="15:52" hidden="1" outlineLevel="1">
      <c r="P155" s="83" t="s">
        <v>3</v>
      </c>
      <c r="Q155" s="88">
        <f t="shared" ref="Q155:Q162" si="40">VLOOKUP(P155,K:T,8,0)</f>
        <v>23502341215</v>
      </c>
      <c r="R155" s="89"/>
      <c r="S155" s="88">
        <f t="shared" ref="S155:S162" si="41">VLOOKUP(P155,K:T,10,0)</f>
        <v>14291680761</v>
      </c>
      <c r="T155" s="89"/>
      <c r="AH155" s="96">
        <f>AI48</f>
        <v>8011007801</v>
      </c>
      <c r="AI155" s="89"/>
      <c r="AJ155" s="96">
        <f>AK48</f>
        <v>7861124504</v>
      </c>
      <c r="AK155" s="89"/>
      <c r="AL155" s="96">
        <f>AM48</f>
        <v>6876036659</v>
      </c>
      <c r="AM155" s="89"/>
      <c r="AN155" s="96">
        <f>AO48</f>
        <v>7355037530</v>
      </c>
      <c r="AO155" s="89"/>
      <c r="AP155" s="96">
        <f>AQ48</f>
        <v>6895317360</v>
      </c>
      <c r="AQ155" s="89"/>
      <c r="AR155" s="96">
        <f>AS48</f>
        <v>7396363401</v>
      </c>
      <c r="AS155" s="89"/>
      <c r="AT155" s="96">
        <f>AU48</f>
        <v>22748168964</v>
      </c>
      <c r="AU155" s="89"/>
      <c r="AV155" s="96">
        <f>AW48</f>
        <v>11209936529</v>
      </c>
      <c r="AW155" s="89"/>
      <c r="AY155" s="96">
        <f>AZ48</f>
        <v>14291680761</v>
      </c>
      <c r="AZ155" s="89"/>
    </row>
    <row r="156" spans="15:52" hidden="1" outlineLevel="1">
      <c r="P156" s="83" t="s">
        <v>443</v>
      </c>
      <c r="Q156" s="88">
        <f t="shared" si="40"/>
        <v>243347967795</v>
      </c>
      <c r="R156" s="89"/>
      <c r="S156" s="88">
        <f t="shared" si="41"/>
        <v>97817150129</v>
      </c>
      <c r="T156" s="89"/>
      <c r="AH156" s="96">
        <f>AI55</f>
        <v>63295565688</v>
      </c>
      <c r="AI156" s="89"/>
      <c r="AJ156" s="96">
        <f>AK55</f>
        <v>91175446234</v>
      </c>
      <c r="AK156" s="89"/>
      <c r="AL156" s="96">
        <f>AM55</f>
        <v>56912390861</v>
      </c>
      <c r="AM156" s="89"/>
      <c r="AN156" s="96">
        <f>AO55</f>
        <v>63811745219</v>
      </c>
      <c r="AO156" s="89"/>
      <c r="AP156" s="96">
        <f>AQ55</f>
        <v>34190992228</v>
      </c>
      <c r="AQ156" s="89"/>
      <c r="AR156" s="96">
        <f>AS55</f>
        <v>63626157901</v>
      </c>
      <c r="AS156" s="89"/>
      <c r="AT156" s="96">
        <f>AU55</f>
        <v>211383402783</v>
      </c>
      <c r="AU156" s="89"/>
      <c r="AV156" s="96">
        <f>AW55</f>
        <v>146116571797</v>
      </c>
      <c r="AW156" s="89"/>
      <c r="AY156" s="96">
        <f>AZ55</f>
        <v>97817150129</v>
      </c>
      <c r="AZ156" s="89"/>
    </row>
    <row r="157" spans="15:52" hidden="1" outlineLevel="1">
      <c r="P157" s="83" t="s">
        <v>444</v>
      </c>
      <c r="Q157" s="88">
        <f t="shared" si="40"/>
        <v>614811046408</v>
      </c>
      <c r="R157" s="89"/>
      <c r="S157" s="88">
        <f t="shared" si="41"/>
        <v>276650004430</v>
      </c>
      <c r="T157" s="89"/>
      <c r="AH157" s="96">
        <f>AI63</f>
        <v>149368223109</v>
      </c>
      <c r="AI157" s="89"/>
      <c r="AJ157" s="96">
        <f>AK63</f>
        <v>116642692968</v>
      </c>
      <c r="AK157" s="89"/>
      <c r="AL157" s="96">
        <f>AM63</f>
        <v>103649945826</v>
      </c>
      <c r="AM157" s="89"/>
      <c r="AN157" s="96">
        <f>AO63</f>
        <v>185210694325</v>
      </c>
      <c r="AO157" s="89"/>
      <c r="AP157" s="96">
        <f>AQ63</f>
        <v>154505159107</v>
      </c>
      <c r="AQ157" s="89"/>
      <c r="AR157" s="96">
        <f>AS63</f>
        <v>122144845323</v>
      </c>
      <c r="AS157" s="89"/>
      <c r="AT157" s="96">
        <f>AU63</f>
        <v>369660861903</v>
      </c>
      <c r="AU157" s="89"/>
      <c r="AV157" s="96">
        <f>AW63</f>
        <v>434766123428</v>
      </c>
      <c r="AW157" s="89"/>
      <c r="AY157" s="96">
        <f>AZ63</f>
        <v>276650004430</v>
      </c>
      <c r="AZ157" s="89"/>
    </row>
    <row r="158" spans="15:52" hidden="1" outlineLevel="1">
      <c r="P158" s="83" t="s">
        <v>4</v>
      </c>
      <c r="Q158" s="88">
        <f t="shared" si="40"/>
        <v>18751581680</v>
      </c>
      <c r="R158" s="89"/>
      <c r="S158" s="88">
        <f t="shared" si="41"/>
        <v>17621986789</v>
      </c>
      <c r="T158" s="89"/>
      <c r="AH158" s="96">
        <f>AI68</f>
        <v>6707943600</v>
      </c>
      <c r="AI158" s="89"/>
      <c r="AJ158" s="96">
        <f>AK68</f>
        <v>8104265997</v>
      </c>
      <c r="AK158" s="89"/>
      <c r="AL158" s="96">
        <f>AM68</f>
        <v>7980867999</v>
      </c>
      <c r="AM158" s="89"/>
      <c r="AN158" s="96">
        <f>AO68</f>
        <v>8144384535</v>
      </c>
      <c r="AO158" s="89"/>
      <c r="AP158" s="96">
        <f>AQ68</f>
        <v>8603279137</v>
      </c>
      <c r="AQ158" s="89"/>
      <c r="AR158" s="96">
        <f>AS68</f>
        <v>9018707652</v>
      </c>
      <c r="AS158" s="89"/>
      <c r="AT158" s="96">
        <f>AU68</f>
        <v>22793077596</v>
      </c>
      <c r="AU158" s="89"/>
      <c r="AV158" s="96">
        <f>AW68</f>
        <v>10456824611</v>
      </c>
      <c r="AW158" s="89"/>
      <c r="AY158" s="96">
        <f>AZ68</f>
        <v>17621986789</v>
      </c>
      <c r="AZ158" s="89"/>
    </row>
    <row r="159" spans="15:52" hidden="1" outlineLevel="1">
      <c r="P159" s="83" t="s">
        <v>445</v>
      </c>
      <c r="Q159" s="88">
        <f t="shared" si="40"/>
        <v>5190916943</v>
      </c>
      <c r="R159" s="89"/>
      <c r="S159" s="88">
        <f t="shared" si="41"/>
        <v>817673435</v>
      </c>
      <c r="T159" s="89"/>
      <c r="AH159" s="96">
        <f>AI72</f>
        <v>498107055</v>
      </c>
      <c r="AI159" s="89"/>
      <c r="AJ159" s="96">
        <f>AK72</f>
        <v>370254006</v>
      </c>
      <c r="AK159" s="89"/>
      <c r="AL159" s="96">
        <f>AM72</f>
        <v>-186825898</v>
      </c>
      <c r="AM159" s="89"/>
      <c r="AN159" s="96">
        <f>AO72</f>
        <v>628979163</v>
      </c>
      <c r="AO159" s="89"/>
      <c r="AP159" s="96">
        <f>AQ72</f>
        <v>34801488</v>
      </c>
      <c r="AQ159" s="89"/>
      <c r="AR159" s="96">
        <f>AS72</f>
        <v>782871947</v>
      </c>
      <c r="AS159" s="89"/>
      <c r="AT159" s="96">
        <f>AU72</f>
        <v>681535163</v>
      </c>
      <c r="AU159" s="89"/>
      <c r="AV159" s="96">
        <f>AW72</f>
        <v>568244379</v>
      </c>
      <c r="AW159" s="89"/>
      <c r="AY159" s="96">
        <f>AZ72</f>
        <v>817673435</v>
      </c>
      <c r="AZ159" s="89"/>
    </row>
    <row r="160" spans="15:52" hidden="1" outlineLevel="1">
      <c r="P160" s="83" t="s">
        <v>5</v>
      </c>
      <c r="Q160" s="88">
        <f t="shared" si="40"/>
        <v>6486957470</v>
      </c>
      <c r="R160" s="89"/>
      <c r="S160" s="88">
        <f t="shared" si="41"/>
        <v>2483098290</v>
      </c>
      <c r="T160" s="89"/>
      <c r="AH160" s="96">
        <f>AI75</f>
        <v>2105312742</v>
      </c>
      <c r="AI160" s="89"/>
      <c r="AJ160" s="96">
        <f>AK75</f>
        <v>2821083211</v>
      </c>
      <c r="AK160" s="89"/>
      <c r="AL160" s="96">
        <f>AM75</f>
        <v>-867279975</v>
      </c>
      <c r="AM160" s="89"/>
      <c r="AN160" s="96">
        <f>AO75</f>
        <v>1041041065</v>
      </c>
      <c r="AO160" s="89"/>
      <c r="AP160" s="96">
        <f>AQ75</f>
        <v>992229001</v>
      </c>
      <c r="AQ160" s="89"/>
      <c r="AR160" s="96">
        <f>AS75</f>
        <v>1490869289</v>
      </c>
      <c r="AS160" s="89"/>
      <c r="AT160" s="96">
        <f>AU75</f>
        <v>4059115978</v>
      </c>
      <c r="AU160" s="89"/>
      <c r="AV160" s="96">
        <f>AW75</f>
        <v>9556817084</v>
      </c>
      <c r="AW160" s="89"/>
      <c r="AY160" s="96">
        <f>AZ75</f>
        <v>2483098290</v>
      </c>
      <c r="AZ160" s="89"/>
    </row>
    <row r="161" spans="16:52" hidden="1" outlineLevel="1">
      <c r="P161" s="83" t="s">
        <v>6</v>
      </c>
      <c r="Q161" s="88">
        <f t="shared" si="40"/>
        <v>71580196471</v>
      </c>
      <c r="R161" s="89"/>
      <c r="S161" s="88">
        <f t="shared" si="41"/>
        <v>56515468829</v>
      </c>
      <c r="T161" s="89"/>
      <c r="AH161" s="96">
        <f>AI78</f>
        <v>26890095493</v>
      </c>
      <c r="AI161" s="89"/>
      <c r="AJ161" s="96">
        <f>AK78</f>
        <v>26584862399</v>
      </c>
      <c r="AK161" s="89"/>
      <c r="AL161" s="96">
        <f>AM78</f>
        <v>24010863951</v>
      </c>
      <c r="AM161" s="89"/>
      <c r="AN161" s="96">
        <f>AO78</f>
        <v>21769885163</v>
      </c>
      <c r="AO161" s="89"/>
      <c r="AP161" s="96">
        <f>AQ78</f>
        <v>28206765382</v>
      </c>
      <c r="AQ161" s="89"/>
      <c r="AR161" s="96">
        <f>AS78</f>
        <v>28308703447</v>
      </c>
      <c r="AS161" s="89"/>
      <c r="AT161" s="96">
        <f>AU78</f>
        <v>77485821843</v>
      </c>
      <c r="AU161" s="89"/>
      <c r="AV161" s="96">
        <f>AW78</f>
        <v>33590033202</v>
      </c>
      <c r="AW161" s="89"/>
      <c r="AY161" s="96">
        <f>AZ78</f>
        <v>56515468829</v>
      </c>
      <c r="AZ161" s="89"/>
    </row>
    <row r="162" spans="16:52" hidden="1" outlineLevel="1">
      <c r="P162" s="83" t="s">
        <v>446</v>
      </c>
      <c r="Q162" s="88">
        <f t="shared" si="40"/>
        <v>2745734364</v>
      </c>
      <c r="R162" s="89"/>
      <c r="S162" s="88">
        <f t="shared" si="41"/>
        <v>1908933</v>
      </c>
      <c r="T162" s="89"/>
      <c r="AH162" s="96">
        <f>AI102</f>
        <v>1616395</v>
      </c>
      <c r="AI162" s="89"/>
      <c r="AJ162" s="96">
        <f>AK102</f>
        <v>64450414</v>
      </c>
      <c r="AK162" s="89"/>
      <c r="AL162" s="96">
        <f>AM102</f>
        <v>68661742</v>
      </c>
      <c r="AM162" s="89"/>
      <c r="AN162" s="96">
        <f>AO102</f>
        <v>91100968</v>
      </c>
      <c r="AO162" s="89"/>
      <c r="AP162" s="96">
        <f>AQ102</f>
        <v>166844947</v>
      </c>
      <c r="AQ162" s="89"/>
      <c r="AR162" s="96">
        <f>AS102</f>
        <v>-164936014</v>
      </c>
      <c r="AS162" s="89"/>
      <c r="AT162" s="96">
        <f>AU102</f>
        <v>134728551</v>
      </c>
      <c r="AU162" s="89"/>
      <c r="AV162" s="96">
        <f>AW102</f>
        <v>414226327</v>
      </c>
      <c r="AW162" s="89"/>
      <c r="AY162" s="96">
        <f>AZ102</f>
        <v>1908933</v>
      </c>
      <c r="AZ162" s="89"/>
    </row>
    <row r="163" spans="16:52" hidden="1" outlineLevel="1">
      <c r="P163" s="84" t="s">
        <v>434</v>
      </c>
      <c r="Q163" s="90"/>
      <c r="R163" s="91">
        <f>R144-R154</f>
        <v>54177848136</v>
      </c>
      <c r="S163" s="90"/>
      <c r="T163" s="91">
        <f>T144-T154</f>
        <v>43079981476</v>
      </c>
      <c r="U163" s="71">
        <f>T106-T163</f>
        <v>0</v>
      </c>
      <c r="V163" s="71">
        <f>R106-R163</f>
        <v>0</v>
      </c>
      <c r="AH163" s="97"/>
      <c r="AI163" s="91">
        <f>AI144-AI154</f>
        <v>22742817954</v>
      </c>
      <c r="AJ163" s="97"/>
      <c r="AK163" s="91">
        <f>AK144-AK154</f>
        <v>14766351724</v>
      </c>
      <c r="AL163" s="97"/>
      <c r="AM163" s="91">
        <f>AM144-AM154</f>
        <v>9526728943</v>
      </c>
      <c r="AN163" s="97"/>
      <c r="AO163" s="91">
        <f>AO144-AO154</f>
        <v>792546415</v>
      </c>
      <c r="AP163" s="97"/>
      <c r="AQ163" s="91">
        <f>AQ144-AQ154</f>
        <v>24479961128</v>
      </c>
      <c r="AR163" s="97"/>
      <c r="AS163" s="91">
        <f>AS144-AS154</f>
        <v>18600020348</v>
      </c>
      <c r="AT163" s="97"/>
      <c r="AU163" s="91">
        <f>AU144-AU154</f>
        <v>47035898621</v>
      </c>
      <c r="AV163" s="97"/>
      <c r="AW163" s="91">
        <f>AW144-AW154</f>
        <v>14239134605</v>
      </c>
      <c r="AY163" s="97"/>
      <c r="AZ163" s="91">
        <f>AZ144-AZ154</f>
        <v>43079981476</v>
      </c>
    </row>
    <row r="164" spans="16:52" hidden="1" outlineLevel="1">
      <c r="P164" s="84" t="s">
        <v>435</v>
      </c>
      <c r="Q164" s="90"/>
      <c r="R164" s="91">
        <f>SUM(Q165:Q168)</f>
        <v>304870597</v>
      </c>
      <c r="S164" s="90"/>
      <c r="T164" s="91">
        <f>SUM(S165:S168)</f>
        <v>687590016</v>
      </c>
      <c r="U164" s="71">
        <f>T107-T164</f>
        <v>0</v>
      </c>
      <c r="V164" s="71">
        <f>R107-R164</f>
        <v>0</v>
      </c>
      <c r="AH164" s="97"/>
      <c r="AI164" s="91">
        <f>SUM(AH165:AH168)</f>
        <v>2874403443</v>
      </c>
      <c r="AJ164" s="97"/>
      <c r="AK164" s="91">
        <f>SUM(AJ165:AJ168)</f>
        <v>-759669931</v>
      </c>
      <c r="AL164" s="97"/>
      <c r="AM164" s="91">
        <f>SUM(AL165:AL168)</f>
        <v>-402778209</v>
      </c>
      <c r="AN164" s="97"/>
      <c r="AO164" s="91">
        <f>SUM(AN165:AN168)</f>
        <v>-541020621</v>
      </c>
      <c r="AP164" s="97"/>
      <c r="AQ164" s="91">
        <f>SUM(AP165:AP168)</f>
        <v>88529475</v>
      </c>
      <c r="AR164" s="97"/>
      <c r="AS164" s="91">
        <f>SUM(AR165:AR168)</f>
        <v>599060541</v>
      </c>
      <c r="AT164" s="97"/>
      <c r="AU164" s="91">
        <f>SUM(AT165:AT168)</f>
        <v>1711955303</v>
      </c>
      <c r="AV164" s="97"/>
      <c r="AW164" s="91">
        <f>SUM(AV165:AV168)</f>
        <v>108545050</v>
      </c>
      <c r="AY164" s="97"/>
      <c r="AZ164" s="91">
        <f>SUM(AY165:AY168)</f>
        <v>687590016</v>
      </c>
    </row>
    <row r="165" spans="16:52" hidden="1" outlineLevel="1">
      <c r="P165" s="83" t="s">
        <v>447</v>
      </c>
      <c r="Q165" s="88">
        <f>VLOOKUP(P165,K:T,8,0)</f>
        <v>148969834</v>
      </c>
      <c r="R165" s="89"/>
      <c r="S165" s="88">
        <f>VLOOKUP(P165,K:T,10,0)</f>
        <v>70113740</v>
      </c>
      <c r="T165" s="89"/>
      <c r="AH165" s="96">
        <f>AI108</f>
        <v>2787581345</v>
      </c>
      <c r="AI165" s="89"/>
      <c r="AJ165" s="96">
        <f>AK108</f>
        <v>-819450104</v>
      </c>
      <c r="AK165" s="89"/>
      <c r="AL165" s="96">
        <f>AM108</f>
        <v>-434462412</v>
      </c>
      <c r="AM165" s="89"/>
      <c r="AN165" s="96">
        <f>AO108</f>
        <v>-517662811</v>
      </c>
      <c r="AO165" s="89"/>
      <c r="AP165" s="96">
        <f>AQ108</f>
        <v>48843932</v>
      </c>
      <c r="AQ165" s="89"/>
      <c r="AR165" s="96">
        <f>AS108</f>
        <v>21269808</v>
      </c>
      <c r="AS165" s="89"/>
      <c r="AT165" s="96">
        <f>AU108</f>
        <v>1533668829</v>
      </c>
      <c r="AU165" s="89"/>
      <c r="AV165" s="96">
        <f>AW108</f>
        <v>0</v>
      </c>
      <c r="AW165" s="89"/>
      <c r="AY165" s="96">
        <f>AZ108</f>
        <v>70113740</v>
      </c>
      <c r="AZ165" s="89"/>
    </row>
    <row r="166" spans="16:52" hidden="1" outlineLevel="1">
      <c r="P166" s="83" t="s">
        <v>448</v>
      </c>
      <c r="Q166" s="88">
        <f>VLOOKUP(P166,K:T,8,0)</f>
        <v>33657590</v>
      </c>
      <c r="R166" s="89"/>
      <c r="S166" s="88">
        <f>VLOOKUP(P166,K:T,10,0)</f>
        <v>16366585</v>
      </c>
      <c r="T166" s="89"/>
      <c r="AH166" s="96">
        <f>AI111</f>
        <v>43076673</v>
      </c>
      <c r="AI166" s="89"/>
      <c r="AJ166" s="96">
        <f>AK111</f>
        <v>11499000</v>
      </c>
      <c r="AK166" s="89"/>
      <c r="AL166" s="96">
        <f>AM111</f>
        <v>0</v>
      </c>
      <c r="AM166" s="89"/>
      <c r="AN166" s="96">
        <f>AO111</f>
        <v>6115236</v>
      </c>
      <c r="AO166" s="89"/>
      <c r="AP166" s="96">
        <f>AQ111</f>
        <v>8864965</v>
      </c>
      <c r="AQ166" s="89"/>
      <c r="AR166" s="96">
        <f>AS111</f>
        <v>7501620</v>
      </c>
      <c r="AS166" s="89"/>
      <c r="AT166" s="96">
        <f>AU111</f>
        <v>54575673</v>
      </c>
      <c r="AU166" s="89"/>
      <c r="AV166" s="96">
        <f>AW111</f>
        <v>33657590</v>
      </c>
      <c r="AW166" s="89"/>
      <c r="AY166" s="96">
        <f>AZ111</f>
        <v>16366585</v>
      </c>
      <c r="AZ166" s="89"/>
    </row>
    <row r="167" spans="16:52" hidden="1" outlineLevel="1">
      <c r="P167" s="83" t="s">
        <v>449</v>
      </c>
      <c r="Q167" s="88">
        <f>VLOOKUP(P167,K:T,8,0)</f>
        <v>65000000</v>
      </c>
      <c r="R167" s="89"/>
      <c r="S167" s="88">
        <f>VLOOKUP(P167,K:T,10,0)</f>
        <v>38000000</v>
      </c>
      <c r="T167" s="89"/>
      <c r="AH167" s="96">
        <f>AI113</f>
        <v>18500000</v>
      </c>
      <c r="AI167" s="89"/>
      <c r="AJ167" s="96">
        <f>AK113</f>
        <v>25500000</v>
      </c>
      <c r="AK167" s="89"/>
      <c r="AL167" s="96">
        <f>AM113</f>
        <v>12500000</v>
      </c>
      <c r="AM167" s="89"/>
      <c r="AN167" s="96">
        <f>AO113</f>
        <v>-56500000</v>
      </c>
      <c r="AO167" s="89"/>
      <c r="AP167" s="96">
        <f>AQ113</f>
        <v>15000000</v>
      </c>
      <c r="AQ167" s="89"/>
      <c r="AR167" s="96">
        <f>AS113</f>
        <v>23000000</v>
      </c>
      <c r="AS167" s="89"/>
      <c r="AT167" s="96">
        <f>AU113</f>
        <v>56500000</v>
      </c>
      <c r="AU167" s="89"/>
      <c r="AV167" s="96">
        <f>AW113</f>
        <v>45000000</v>
      </c>
      <c r="AW167" s="89"/>
      <c r="AY167" s="96">
        <f>AZ113</f>
        <v>38000000</v>
      </c>
      <c r="AZ167" s="89"/>
    </row>
    <row r="168" spans="16:52" hidden="1" outlineLevel="1">
      <c r="P168" s="83" t="s">
        <v>450</v>
      </c>
      <c r="Q168" s="88">
        <f>VLOOKUP(P168,K:T,8,0)</f>
        <v>57243173</v>
      </c>
      <c r="R168" s="89"/>
      <c r="S168" s="88">
        <f>VLOOKUP(P168,K:T,10,0)</f>
        <v>563109691</v>
      </c>
      <c r="T168" s="89"/>
      <c r="AH168" s="96">
        <f>AI116</f>
        <v>25245425</v>
      </c>
      <c r="AI168" s="89"/>
      <c r="AJ168" s="96">
        <f>AK116</f>
        <v>22781173</v>
      </c>
      <c r="AK168" s="89"/>
      <c r="AL168" s="96">
        <f>AM116</f>
        <v>19184203</v>
      </c>
      <c r="AM168" s="89"/>
      <c r="AN168" s="96">
        <f>AO116</f>
        <v>27026954</v>
      </c>
      <c r="AO168" s="89"/>
      <c r="AP168" s="96">
        <f>AQ116</f>
        <v>15820578</v>
      </c>
      <c r="AQ168" s="89"/>
      <c r="AR168" s="96">
        <f>AS116</f>
        <v>547289113</v>
      </c>
      <c r="AS168" s="89"/>
      <c r="AT168" s="96">
        <f>AU116</f>
        <v>67210801</v>
      </c>
      <c r="AU168" s="89"/>
      <c r="AV168" s="96">
        <f>AW116</f>
        <v>29887460</v>
      </c>
      <c r="AW168" s="89"/>
      <c r="AY168" s="96">
        <f>AZ116</f>
        <v>563109691</v>
      </c>
      <c r="AZ168" s="89"/>
    </row>
    <row r="169" spans="16:52" hidden="1" outlineLevel="1">
      <c r="P169" s="84" t="s">
        <v>436</v>
      </c>
      <c r="Q169" s="90"/>
      <c r="R169" s="91">
        <f>SUM(Q170:Q173)</f>
        <v>225217627</v>
      </c>
      <c r="S169" s="90"/>
      <c r="T169" s="91">
        <f>SUM(S170:S173)</f>
        <v>689681983</v>
      </c>
      <c r="U169" s="71">
        <f>T120-T169</f>
        <v>0</v>
      </c>
      <c r="V169" s="71">
        <f>R120-R169</f>
        <v>0</v>
      </c>
      <c r="AH169" s="97"/>
      <c r="AI169" s="91">
        <f>SUM(AH170:AH173)</f>
        <v>941967</v>
      </c>
      <c r="AJ169" s="97"/>
      <c r="AK169" s="91">
        <f>SUM(AJ170:AJ173)</f>
        <v>68601546</v>
      </c>
      <c r="AL169" s="97"/>
      <c r="AM169" s="91">
        <f>SUM(AL170:AL173)</f>
        <v>4607665</v>
      </c>
      <c r="AN169" s="97"/>
      <c r="AO169" s="91">
        <f>SUM(AN170:AN173)</f>
        <v>1105422673</v>
      </c>
      <c r="AP169" s="97"/>
      <c r="AQ169" s="91">
        <f>SUM(AP170:AP173)</f>
        <v>11707907</v>
      </c>
      <c r="AR169" s="97"/>
      <c r="AS169" s="91">
        <f>SUM(AR170:AR173)</f>
        <v>677974076</v>
      </c>
      <c r="AT169" s="97"/>
      <c r="AU169" s="91">
        <f>SUM(AT170:AT173)</f>
        <v>74151178</v>
      </c>
      <c r="AV169" s="97"/>
      <c r="AW169" s="91">
        <f>SUM(AV170:AV173)</f>
        <v>1049662039</v>
      </c>
      <c r="AY169" s="97"/>
      <c r="AZ169" s="91">
        <f>SUM(AY170:AY173)</f>
        <v>689681983</v>
      </c>
    </row>
    <row r="170" spans="16:52" hidden="1" outlineLevel="1">
      <c r="P170" s="83" t="s">
        <v>451</v>
      </c>
      <c r="Q170" s="88">
        <f>VLOOKUP(P170,K:T,8,0)</f>
        <v>54259785</v>
      </c>
      <c r="R170" s="89"/>
      <c r="S170" s="88">
        <f>VLOOKUP(P170,K:T,10,0)</f>
        <v>673986201</v>
      </c>
      <c r="T170" s="89"/>
      <c r="AH170" s="96">
        <f>AI121</f>
        <v>0</v>
      </c>
      <c r="AI170" s="89"/>
      <c r="AJ170" s="96">
        <f>AK121</f>
        <v>0</v>
      </c>
      <c r="AK170" s="89"/>
      <c r="AL170" s="96">
        <f>AM121</f>
        <v>0</v>
      </c>
      <c r="AM170" s="89"/>
      <c r="AN170" s="96">
        <f>AO121</f>
        <v>0</v>
      </c>
      <c r="AO170" s="89"/>
      <c r="AP170" s="96">
        <f>AQ121</f>
        <v>0</v>
      </c>
      <c r="AQ170" s="89"/>
      <c r="AR170" s="96">
        <f>AS121</f>
        <v>673986201</v>
      </c>
      <c r="AS170" s="89"/>
      <c r="AT170" s="96">
        <f>AU121</f>
        <v>0</v>
      </c>
      <c r="AU170" s="89"/>
      <c r="AV170" s="96">
        <f>AW121</f>
        <v>1034158424</v>
      </c>
      <c r="AW170" s="89"/>
      <c r="AY170" s="96">
        <f>AZ121</f>
        <v>673986201</v>
      </c>
      <c r="AZ170" s="89"/>
    </row>
    <row r="171" spans="16:52" hidden="1" outlineLevel="1">
      <c r="P171" s="83" t="s">
        <v>938</v>
      </c>
      <c r="Q171" s="88">
        <f>VLOOKUP(P171,K:T,8,0)</f>
        <v>35001589</v>
      </c>
      <c r="R171" s="89"/>
      <c r="S171" s="88">
        <f>VLOOKUP(P171,K:T,10,0)</f>
        <v>0</v>
      </c>
      <c r="T171" s="89"/>
      <c r="AH171" s="96">
        <f>AI125</f>
        <v>0</v>
      </c>
      <c r="AI171" s="89"/>
      <c r="AJ171" s="96">
        <f>AK125</f>
        <v>0</v>
      </c>
      <c r="AK171" s="89"/>
      <c r="AL171" s="96">
        <f>AM125</f>
        <v>0</v>
      </c>
      <c r="AM171" s="89"/>
      <c r="AN171" s="96">
        <f>AO125</f>
        <v>1077500000</v>
      </c>
      <c r="AO171" s="89"/>
      <c r="AP171" s="96">
        <f>AQ125</f>
        <v>0</v>
      </c>
      <c r="AQ171" s="89"/>
      <c r="AR171" s="96">
        <f>AS125</f>
        <v>0</v>
      </c>
      <c r="AS171" s="89"/>
      <c r="AT171" s="96">
        <f>AU125</f>
        <v>0</v>
      </c>
      <c r="AU171" s="89"/>
      <c r="AV171" s="96">
        <f>AW125</f>
        <v>0</v>
      </c>
      <c r="AW171" s="89"/>
      <c r="AY171" s="96">
        <f>AZ125</f>
        <v>0</v>
      </c>
      <c r="AZ171" s="89"/>
    </row>
    <row r="172" spans="16:52" hidden="1" outlineLevel="1">
      <c r="P172" s="83" t="s">
        <v>939</v>
      </c>
      <c r="Q172" s="88">
        <f>VLOOKUP(P172,K:T,8,0)</f>
        <v>0</v>
      </c>
      <c r="R172" s="89"/>
      <c r="S172" s="88">
        <f>VLOOKUP(P172,K:T,10,0)</f>
        <v>0</v>
      </c>
      <c r="T172" s="89"/>
      <c r="AH172" s="96"/>
      <c r="AI172" s="89"/>
      <c r="AJ172" s="96"/>
      <c r="AK172" s="89"/>
      <c r="AL172" s="96"/>
      <c r="AM172" s="89"/>
      <c r="AN172" s="96"/>
      <c r="AO172" s="89"/>
      <c r="AP172" s="96"/>
      <c r="AQ172" s="89"/>
      <c r="AR172" s="96"/>
      <c r="AS172" s="89"/>
      <c r="AT172" s="96"/>
      <c r="AU172" s="89"/>
      <c r="AV172" s="96"/>
      <c r="AW172" s="89"/>
      <c r="AY172" s="96"/>
      <c r="AZ172" s="89"/>
    </row>
    <row r="173" spans="16:52" hidden="1" outlineLevel="1">
      <c r="P173" s="83" t="s">
        <v>940</v>
      </c>
      <c r="Q173" s="88">
        <f>VLOOKUP(P173,K:T,8,0)</f>
        <v>135956253</v>
      </c>
      <c r="R173" s="89"/>
      <c r="S173" s="88">
        <f>VLOOKUP(P173,K:T,10,0)</f>
        <v>15695782</v>
      </c>
      <c r="T173" s="89"/>
      <c r="AH173" s="96">
        <f>AI127</f>
        <v>941967</v>
      </c>
      <c r="AI173" s="89"/>
      <c r="AJ173" s="96">
        <f>AK127</f>
        <v>68601546</v>
      </c>
      <c r="AK173" s="89"/>
      <c r="AL173" s="96">
        <f>AM127</f>
        <v>4607665</v>
      </c>
      <c r="AM173" s="89"/>
      <c r="AN173" s="96">
        <f>AO127</f>
        <v>27922673</v>
      </c>
      <c r="AO173" s="89"/>
      <c r="AP173" s="96">
        <f>AQ127</f>
        <v>11707907</v>
      </c>
      <c r="AQ173" s="89"/>
      <c r="AR173" s="96">
        <f>AS127</f>
        <v>3987875</v>
      </c>
      <c r="AS173" s="89"/>
      <c r="AT173" s="96">
        <f>AU127</f>
        <v>74151178</v>
      </c>
      <c r="AU173" s="89"/>
      <c r="AV173" s="96">
        <f>AW127</f>
        <v>15503615</v>
      </c>
      <c r="AW173" s="89"/>
      <c r="AY173" s="96">
        <f>AZ127</f>
        <v>15695782</v>
      </c>
      <c r="AZ173" s="89"/>
    </row>
    <row r="174" spans="16:52" hidden="1" outlineLevel="1">
      <c r="P174" s="84" t="s">
        <v>437</v>
      </c>
      <c r="Q174" s="90"/>
      <c r="R174" s="91">
        <f>R163+R164-R169</f>
        <v>54257501106</v>
      </c>
      <c r="S174" s="90"/>
      <c r="T174" s="91">
        <f>T163+T164-T169</f>
        <v>43077889509</v>
      </c>
      <c r="AH174" s="97"/>
      <c r="AI174" s="91">
        <f>AI163+AI164-AI169</f>
        <v>25616279430</v>
      </c>
      <c r="AJ174" s="97"/>
      <c r="AK174" s="91">
        <f>AK163+AK164-AK169</f>
        <v>13938080247</v>
      </c>
      <c r="AL174" s="97"/>
      <c r="AM174" s="91">
        <f>AM163+AM164-AM169</f>
        <v>9119343069</v>
      </c>
      <c r="AN174" s="97"/>
      <c r="AO174" s="91">
        <f>AO163+AO164-AO169</f>
        <v>-853896879</v>
      </c>
      <c r="AP174" s="97"/>
      <c r="AQ174" s="91">
        <f>AQ163+AQ164-AQ169</f>
        <v>24556782696</v>
      </c>
      <c r="AR174" s="97"/>
      <c r="AS174" s="91">
        <f>AS163+AS164-AS169</f>
        <v>18521106813</v>
      </c>
      <c r="AT174" s="97"/>
      <c r="AU174" s="91">
        <f>AU163+AU164-AU169</f>
        <v>48673702746</v>
      </c>
      <c r="AV174" s="97"/>
      <c r="AW174" s="91">
        <f>AW163+AW164-AW169</f>
        <v>13298017616</v>
      </c>
      <c r="AY174" s="97"/>
      <c r="AZ174" s="91">
        <f>AZ163+AZ164-AZ169</f>
        <v>43077889509</v>
      </c>
    </row>
    <row r="175" spans="16:52" hidden="1" outlineLevel="1">
      <c r="P175" s="83" t="s">
        <v>452</v>
      </c>
      <c r="Q175" s="88"/>
      <c r="R175" s="92">
        <f>VLOOKUP(P175,J:T,9,0)</f>
        <v>11928002342</v>
      </c>
      <c r="S175" s="88"/>
      <c r="T175" s="92">
        <f>VLOOKUP(P175,J:T,11,0)</f>
        <v>10425373897</v>
      </c>
      <c r="AH175" s="96"/>
      <c r="AI175" s="92">
        <f>AI131</f>
        <v>6099210438</v>
      </c>
      <c r="AJ175" s="96"/>
      <c r="AK175" s="92">
        <f>AK131</f>
        <v>3568226468</v>
      </c>
      <c r="AL175" s="96"/>
      <c r="AM175" s="92">
        <f>AM131</f>
        <v>2264079139</v>
      </c>
      <c r="AN175" s="96"/>
      <c r="AO175" s="92">
        <f>AO131</f>
        <v>1336248210</v>
      </c>
      <c r="AP175" s="96"/>
      <c r="AQ175" s="92">
        <f>AQ131</f>
        <v>5917264098</v>
      </c>
      <c r="AR175" s="96"/>
      <c r="AS175" s="92">
        <f>AS131</f>
        <v>4508109799</v>
      </c>
      <c r="AT175" s="96"/>
      <c r="AU175" s="92">
        <f>AU131</f>
        <v>11931516045</v>
      </c>
      <c r="AV175" s="96"/>
      <c r="AW175" s="92">
        <f>AW131</f>
        <v>2275416875</v>
      </c>
      <c r="AY175" s="96"/>
      <c r="AZ175" s="92">
        <f>AZ131</f>
        <v>10425373897</v>
      </c>
    </row>
    <row r="176" spans="16:52" hidden="1" outlineLevel="1">
      <c r="P176" s="84" t="s">
        <v>438</v>
      </c>
      <c r="Q176" s="90"/>
      <c r="R176" s="91">
        <f>R174-R175</f>
        <v>42329498764</v>
      </c>
      <c r="S176" s="90"/>
      <c r="T176" s="91">
        <f>T174-T175</f>
        <v>32652515612</v>
      </c>
      <c r="U176" s="71">
        <f>T132-T176</f>
        <v>0</v>
      </c>
      <c r="V176" s="71">
        <f>R132-R176</f>
        <v>0</v>
      </c>
      <c r="AH176" s="97"/>
      <c r="AI176" s="91">
        <f>AI174-AI175</f>
        <v>19517068992</v>
      </c>
      <c r="AJ176" s="97"/>
      <c r="AK176" s="91">
        <f>AK174-AK175</f>
        <v>10369853779</v>
      </c>
      <c r="AL176" s="97"/>
      <c r="AM176" s="91">
        <f>AM174-AM175</f>
        <v>6855263930</v>
      </c>
      <c r="AN176" s="97"/>
      <c r="AO176" s="91">
        <f>AO174-AO175</f>
        <v>-2190145089</v>
      </c>
      <c r="AP176" s="97"/>
      <c r="AQ176" s="91">
        <f>AQ174-AQ175</f>
        <v>18639518598</v>
      </c>
      <c r="AR176" s="97"/>
      <c r="AS176" s="91">
        <f>AS174-AS175</f>
        <v>14012997014</v>
      </c>
      <c r="AT176" s="97"/>
      <c r="AU176" s="91">
        <f>AU174-AU175</f>
        <v>36742186701</v>
      </c>
      <c r="AV176" s="97"/>
      <c r="AW176" s="91">
        <f>AW174-AW175</f>
        <v>11022600741</v>
      </c>
      <c r="AY176" s="97"/>
      <c r="AZ176" s="91">
        <f>AZ174-AZ175</f>
        <v>32652515612</v>
      </c>
    </row>
    <row r="177" spans="16:52" hidden="1" outlineLevel="1">
      <c r="P177" s="84" t="s">
        <v>439</v>
      </c>
      <c r="Q177" s="90"/>
      <c r="R177" s="91"/>
      <c r="S177" s="90"/>
      <c r="T177" s="91"/>
      <c r="AH177" s="97"/>
      <c r="AI177" s="91"/>
      <c r="AJ177" s="97"/>
      <c r="AK177" s="91"/>
      <c r="AL177" s="97"/>
      <c r="AM177" s="91"/>
      <c r="AN177" s="97"/>
      <c r="AO177" s="91"/>
      <c r="AP177" s="97"/>
      <c r="AQ177" s="91"/>
      <c r="AR177" s="97"/>
      <c r="AS177" s="91"/>
      <c r="AT177" s="97"/>
      <c r="AU177" s="91"/>
      <c r="AV177" s="97"/>
      <c r="AW177" s="91"/>
      <c r="AY177" s="97"/>
      <c r="AZ177" s="91"/>
    </row>
    <row r="178" spans="16:52" hidden="1" outlineLevel="1">
      <c r="P178" s="84" t="s">
        <v>440</v>
      </c>
      <c r="Q178" s="85"/>
      <c r="R178" s="91">
        <f>R176+R177</f>
        <v>42329498764</v>
      </c>
      <c r="S178" s="85"/>
      <c r="T178" s="91">
        <f>T176+T177</f>
        <v>32652515612</v>
      </c>
      <c r="U178" s="71">
        <f>T134-T178</f>
        <v>0</v>
      </c>
      <c r="V178" s="71">
        <f>R134-R178</f>
        <v>0</v>
      </c>
      <c r="AH178" s="98"/>
      <c r="AI178" s="91">
        <f>AI176+AI177</f>
        <v>19517068992</v>
      </c>
      <c r="AJ178" s="98"/>
      <c r="AK178" s="91">
        <f>AK176+AK177</f>
        <v>10369853779</v>
      </c>
      <c r="AL178" s="98"/>
      <c r="AM178" s="91">
        <f>AM176+AM177</f>
        <v>6855263930</v>
      </c>
      <c r="AN178" s="98"/>
      <c r="AO178" s="91">
        <f>AO176+AO177</f>
        <v>-2190145089</v>
      </c>
      <c r="AP178" s="98"/>
      <c r="AQ178" s="91">
        <f>AQ176+AQ177</f>
        <v>18639518598</v>
      </c>
      <c r="AR178" s="98"/>
      <c r="AS178" s="91">
        <f>AS176+AS177</f>
        <v>14012997014</v>
      </c>
      <c r="AT178" s="98"/>
      <c r="AU178" s="91">
        <f>AU176+AU177</f>
        <v>36742186701</v>
      </c>
      <c r="AV178" s="98"/>
      <c r="AW178" s="91">
        <f>AW176+AW177</f>
        <v>11022600741</v>
      </c>
      <c r="AY178" s="98"/>
      <c r="AZ178" s="91">
        <f>AZ176+AZ177</f>
        <v>32652515612</v>
      </c>
    </row>
    <row r="179" spans="16:52" hidden="1">
      <c r="AI179" s="129">
        <f>AI144-AI9</f>
        <v>0</v>
      </c>
      <c r="AK179" s="129">
        <f>AK144-AK9</f>
        <v>0</v>
      </c>
      <c r="AM179" s="129">
        <f>AM144-AM9</f>
        <v>0</v>
      </c>
      <c r="AO179" s="129">
        <f>AO144-AO9</f>
        <v>0</v>
      </c>
      <c r="AQ179" s="129">
        <f>AQ144-AQ9</f>
        <v>0</v>
      </c>
      <c r="AS179" s="129">
        <f>AS144-AS9</f>
        <v>0</v>
      </c>
      <c r="AU179" s="129">
        <f>AU144-AU9</f>
        <v>0</v>
      </c>
      <c r="AW179" s="129">
        <f>AW144-AW9</f>
        <v>0</v>
      </c>
      <c r="AZ179" s="129">
        <f>AZ144-AZ9</f>
        <v>0</v>
      </c>
    </row>
    <row r="180" spans="16:52" hidden="1">
      <c r="AI180" s="129">
        <f>AI154-AI47</f>
        <v>0</v>
      </c>
      <c r="AK180" s="129">
        <f>AK154-AK47</f>
        <v>0</v>
      </c>
      <c r="AM180" s="129">
        <f>AM154-AM47</f>
        <v>0</v>
      </c>
      <c r="AO180" s="129">
        <f>AO154-AO47</f>
        <v>0</v>
      </c>
      <c r="AQ180" s="129">
        <f>AQ154-AQ47</f>
        <v>0</v>
      </c>
      <c r="AS180" s="129">
        <f>AS154-AS47</f>
        <v>0</v>
      </c>
      <c r="AU180" s="129">
        <f>AU154-AU47</f>
        <v>0</v>
      </c>
      <c r="AW180" s="129">
        <f>AW154-AW47</f>
        <v>0</v>
      </c>
      <c r="AZ180" s="129">
        <f>AZ154-AZ47</f>
        <v>0</v>
      </c>
    </row>
    <row r="181" spans="16:52" hidden="1">
      <c r="AI181" s="129">
        <f>AI176-AI132</f>
        <v>0</v>
      </c>
      <c r="AK181" s="129">
        <f>AK176-AK132</f>
        <v>0</v>
      </c>
      <c r="AM181" s="129">
        <f>AM176-AM132</f>
        <v>26000</v>
      </c>
      <c r="AO181" s="129">
        <f>AO176-AO132</f>
        <v>18000</v>
      </c>
      <c r="AQ181" s="129">
        <f>AQ176-AQ132</f>
        <v>0</v>
      </c>
      <c r="AS181" s="129">
        <f>AS176-AS132</f>
        <v>0</v>
      </c>
      <c r="AU181" s="129">
        <f>AU176-AU132</f>
        <v>26000</v>
      </c>
      <c r="AW181" s="129">
        <f>AW176-AW132</f>
        <v>7063437</v>
      </c>
      <c r="AZ181" s="129">
        <f>AZ176-AZ132</f>
        <v>0</v>
      </c>
    </row>
    <row r="182" spans="16:52" hidden="1"/>
  </sheetData>
  <sheetProtection algorithmName="SHA-512" hashValue="MWmDPQhZA2xQc392+LuxUQg/xwlSeDj3kxwfvp/2W6cwOIajQ9RGaE0ix2WTSKJCNJLczKoYyM+AaqCRFiJSQA==" saltValue="ImS4pvdepE/2pUB3beJ4nw==" spinCount="100000" sheet="1" objects="1" scenarios="1"/>
  <autoFilter ref="B8:T134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7" showButton="0"/>
  </autoFilter>
  <mergeCells count="30">
    <mergeCell ref="J3:T3"/>
    <mergeCell ref="S1:T1"/>
    <mergeCell ref="S8:T8"/>
    <mergeCell ref="J5:T5"/>
    <mergeCell ref="J6:T6"/>
    <mergeCell ref="Q1:R1"/>
    <mergeCell ref="Q8:R8"/>
    <mergeCell ref="AL143:AM143"/>
    <mergeCell ref="AJ143:AK143"/>
    <mergeCell ref="S143:T143"/>
    <mergeCell ref="Q143:R143"/>
    <mergeCell ref="AH143:AI143"/>
    <mergeCell ref="B8:H8"/>
    <mergeCell ref="J8:P8"/>
    <mergeCell ref="AH8:AI8"/>
    <mergeCell ref="AJ8:AK8"/>
    <mergeCell ref="AR8:AS8"/>
    <mergeCell ref="AL8:AM8"/>
    <mergeCell ref="AR143:AS143"/>
    <mergeCell ref="BC8:BI8"/>
    <mergeCell ref="AY8:AZ8"/>
    <mergeCell ref="AN8:AO8"/>
    <mergeCell ref="AN143:AO143"/>
    <mergeCell ref="AY143:AZ143"/>
    <mergeCell ref="AP8:AQ8"/>
    <mergeCell ref="AP143:AQ143"/>
    <mergeCell ref="AT8:AU8"/>
    <mergeCell ref="AT143:AU143"/>
    <mergeCell ref="AV8:AW8"/>
    <mergeCell ref="AV143:AW143"/>
  </mergeCells>
  <phoneticPr fontId="5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BS</vt:lpstr>
      <vt:lpstr>PL</vt:lpstr>
      <vt:lpstr>BS!Print_Area</vt:lpstr>
      <vt:lpstr>PL!Print_Area</vt:lpstr>
      <vt:lpstr>PL!Print_Titles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eb-PC-1198</cp:lastModifiedBy>
  <cp:lastPrinted>2020-07-14T05:27:27Z</cp:lastPrinted>
  <dcterms:created xsi:type="dcterms:W3CDTF">2011-07-11T07:26:36Z</dcterms:created>
  <dcterms:modified xsi:type="dcterms:W3CDTF">2020-08-12T06:15:36Z</dcterms:modified>
</cp:coreProperties>
</file>